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ingham Site Local Copy\Committees\Water_Company\documents\2019\"/>
    </mc:Choice>
  </mc:AlternateContent>
  <bookViews>
    <workbookView xWindow="0" yWindow="0" windowWidth="15096" windowHeight="6996"/>
  </bookViews>
  <sheets>
    <sheet name="Town Input Variables" sheetId="11" r:id="rId1"/>
    <sheet name="Town Cash Flow Model" sheetId="7" r:id="rId2"/>
    <sheet name="Acquisition S-T Borrowing" sheetId="15" r:id="rId3"/>
    <sheet name="Acquisition L-T Lvl Payment" sheetId="8" r:id="rId4"/>
    <sheet name="Aquisition L-T Lvl Payment" sheetId="16" state="hidden" r:id="rId5"/>
    <sheet name="Capex Borrowing Tranche 1" sheetId="17" r:id="rId6"/>
    <sheet name="Capex Borrowing Tranche 2" sheetId="18" r:id="rId7"/>
    <sheet name="Capex Borrowing Tranche 3" sheetId="19" r:id="rId8"/>
    <sheet name="Capex Borrowing Tranche 4" sheetId="20" r:id="rId9"/>
    <sheet name="Capex Borrowing Tranche 5" sheetId="21" r:id="rId10"/>
    <sheet name="Capex Borrowing Tranche 6" sheetId="22" r:id="rId11"/>
    <sheet name="Capex Borrowing Tranche 7" sheetId="23" r:id="rId12"/>
    <sheet name="Capex Borrowing Tranche 8" sheetId="24" r:id="rId13"/>
    <sheet name="Capex Borrowing Tranche 9" sheetId="25" r:id="rId14"/>
    <sheet name="Capex Borrowing Tranche 10" sheetId="26" r:id="rId15"/>
    <sheet name="Capex Borrowing Tranche 11" sheetId="27" r:id="rId16"/>
  </sheets>
  <definedNames>
    <definedName name="compound_period" localSheetId="4">'Aquisition L-T Lvl Payment'!$D$15</definedName>
    <definedName name="fpdate" localSheetId="4">'Aquisition L-T Lvl Payment'!$D$9</definedName>
    <definedName name="loan_amount" localSheetId="4">'Aquisition L-T Lvl Payment'!$D$6</definedName>
    <definedName name="months_per_period" localSheetId="4">'Aquisition L-T Lvl Payment'!$D$17</definedName>
    <definedName name="nper" localSheetId="4">'Aquisition L-T Lvl Payment'!$D$18</definedName>
    <definedName name="payment" localSheetId="4">'Aquisition L-T Lvl Payment'!$D$21</definedName>
    <definedName name="periods_per_year" localSheetId="4">'Aquisition L-T Lvl Payment'!$D$14</definedName>
    <definedName name="pmtType" localSheetId="4">'Aquisition L-T Lvl Payment'!$D$16</definedName>
    <definedName name="_xlnm.Print_Area" localSheetId="3">'Acquisition L-T Lvl Payment'!$A$1:$F$70</definedName>
    <definedName name="_xlnm.Print_Area" localSheetId="4">'Aquisition L-T Lvl Payment'!$A$1:$Q$90</definedName>
    <definedName name="_xlnm.Print_Area" localSheetId="5">'Capex Borrowing Tranche 1'!$A$1:$AH$210</definedName>
    <definedName name="_xlnm.Print_Area" localSheetId="14">'Capex Borrowing Tranche 10'!$A$1:$AG$66</definedName>
    <definedName name="_xlnm.Print_Area" localSheetId="15">'Capex Borrowing Tranche 11'!$A$1:$AG$193</definedName>
    <definedName name="_xlnm.Print_Area" localSheetId="6">'Capex Borrowing Tranche 2'!$A$1:$X$66</definedName>
    <definedName name="_xlnm.Print_Area" localSheetId="7">'Capex Borrowing Tranche 3'!$A$1:$X$66</definedName>
    <definedName name="_xlnm.Print_Area" localSheetId="8">'Capex Borrowing Tranche 4'!$A$1:$X$66</definedName>
    <definedName name="_xlnm.Print_Area" localSheetId="9">'Capex Borrowing Tranche 5'!$A$1:$X$66</definedName>
    <definedName name="_xlnm.Print_Area" localSheetId="10">'Capex Borrowing Tranche 6'!$A$1:$X$66</definedName>
    <definedName name="_xlnm.Print_Area" localSheetId="11">'Capex Borrowing Tranche 7'!$A$1:$X$66</definedName>
    <definedName name="_xlnm.Print_Area" localSheetId="12">'Capex Borrowing Tranche 8'!$A$1:$AG$66</definedName>
    <definedName name="_xlnm.Print_Area" localSheetId="13">'Capex Borrowing Tranche 9'!$A$1:$AG$66</definedName>
    <definedName name="_xlnm.Print_Area" localSheetId="0">'Town Input Variables'!$A$1:$E$31</definedName>
    <definedName name="_xlnm.Print_Titles" localSheetId="3">'Acquisition L-T Lvl Payment'!$1:$5</definedName>
    <definedName name="_xlnm.Print_Titles" localSheetId="4">'Aquisition L-T Lvl Payment'!$59:$59</definedName>
    <definedName name="_xlnm.Print_Titles" localSheetId="5">'Capex Borrowing Tranche 1'!$A:$A</definedName>
    <definedName name="_xlnm.Print_Titles" localSheetId="1">'Town Cash Flow Model'!$A:$B,'Town Cash Flow Model'!$1:$1</definedName>
    <definedName name="rate" localSheetId="4">'Aquisition L-T Lvl Payment'!$H$6</definedName>
    <definedName name="roundOpt" localSheetId="4">'Aquisition L-T Lvl Payment'!$D$19</definedName>
    <definedName name="term" localSheetId="4">'Aquisition L-T Lvl Payment'!$D$8</definedName>
    <definedName name="valuevx">42.314159</definedName>
    <definedName name="vertex42_copyright" hidden="1">"© 2008-2018 Vertex42 LLC"</definedName>
    <definedName name="vertex42_id" hidden="1">"loan-amortization-schedule.xlsx"</definedName>
    <definedName name="vertex42_title" hidden="1">"Loan Amortization Schedule"</definedName>
  </definedNames>
  <calcPr calcId="152511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6" l="1"/>
  <c r="D8" i="16"/>
  <c r="D7" i="16"/>
  <c r="B26" i="16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C21" i="16"/>
  <c r="D19" i="16"/>
  <c r="D16" i="16"/>
  <c r="D14" i="16"/>
  <c r="D18" i="16" s="1"/>
  <c r="D11" i="16"/>
  <c r="D15" i="16" s="1"/>
  <c r="H9" i="16"/>
  <c r="H2" i="16"/>
  <c r="D17" i="16" l="1"/>
  <c r="H6" i="16"/>
  <c r="H11" i="16"/>
  <c r="D6" i="16" l="1"/>
  <c r="H60" i="16" l="1"/>
  <c r="A61" i="16" s="1"/>
  <c r="H25" i="16"/>
  <c r="D21" i="16"/>
  <c r="F61" i="16" l="1"/>
  <c r="B61" i="16"/>
  <c r="C61" i="16"/>
  <c r="G61" i="16" l="1"/>
  <c r="H61" i="16" s="1"/>
  <c r="A62" i="16" s="1"/>
  <c r="F62" i="16" l="1"/>
  <c r="B62" i="16"/>
  <c r="C62" i="16"/>
  <c r="G62" i="16" l="1"/>
  <c r="H62" i="16" s="1"/>
  <c r="A63" i="16" s="1"/>
  <c r="C63" i="16" s="1"/>
  <c r="B63" i="16" l="1"/>
  <c r="F63" i="16"/>
  <c r="G63" i="16" s="1"/>
  <c r="H63" i="16" s="1"/>
  <c r="A64" i="16" s="1"/>
  <c r="B64" i="16" l="1"/>
  <c r="C64" i="16"/>
  <c r="F64" i="16"/>
  <c r="G64" i="16" l="1"/>
  <c r="H64" i="16" s="1"/>
  <c r="A65" i="16" s="1"/>
  <c r="B65" i="16" s="1"/>
  <c r="F65" i="16" l="1"/>
  <c r="C65" i="16"/>
  <c r="G65" i="16" s="1"/>
  <c r="H65" i="16" s="1"/>
  <c r="A66" i="16" s="1"/>
  <c r="B66" i="16" l="1"/>
  <c r="C66" i="16"/>
  <c r="F66" i="16"/>
  <c r="G66" i="16" l="1"/>
  <c r="H66" i="16" s="1"/>
  <c r="A67" i="16" s="1"/>
  <c r="F67" i="16" l="1"/>
  <c r="C67" i="16"/>
  <c r="G67" i="16" s="1"/>
  <c r="H67" i="16" s="1"/>
  <c r="A68" i="16" s="1"/>
  <c r="B67" i="16"/>
  <c r="B68" i="16" l="1"/>
  <c r="F68" i="16"/>
  <c r="C68" i="16"/>
  <c r="G68" i="16" s="1"/>
  <c r="H68" i="16" s="1"/>
  <c r="A69" i="16" s="1"/>
  <c r="F69" i="16" l="1"/>
  <c r="B69" i="16"/>
  <c r="C69" i="16"/>
  <c r="G69" i="16" l="1"/>
  <c r="H69" i="16" s="1"/>
  <c r="A70" i="16" s="1"/>
  <c r="B70" i="16" l="1"/>
  <c r="F70" i="16"/>
  <c r="C70" i="16"/>
  <c r="G70" i="16" l="1"/>
  <c r="H70" i="16" s="1"/>
  <c r="A71" i="16" s="1"/>
  <c r="C71" i="16" l="1"/>
  <c r="B71" i="16"/>
  <c r="F71" i="16"/>
  <c r="G71" i="16" s="1"/>
  <c r="H71" i="16" s="1"/>
  <c r="A72" i="16" s="1"/>
  <c r="C72" i="16" l="1"/>
  <c r="B72" i="16"/>
  <c r="F72" i="16"/>
  <c r="G72" i="16" l="1"/>
  <c r="H72" i="16" s="1"/>
  <c r="A73" i="16" s="1"/>
  <c r="F73" i="16" l="1"/>
  <c r="B73" i="16"/>
  <c r="C73" i="16"/>
  <c r="G73" i="16" s="1"/>
  <c r="H73" i="16" s="1"/>
  <c r="A74" i="16" s="1"/>
  <c r="C74" i="16" l="1"/>
  <c r="B74" i="16"/>
  <c r="F74" i="16"/>
  <c r="G74" i="16" s="1"/>
  <c r="H74" i="16" s="1"/>
  <c r="A75" i="16" s="1"/>
  <c r="C75" i="16" l="1"/>
  <c r="F75" i="16"/>
  <c r="G75" i="16" s="1"/>
  <c r="H75" i="16" s="1"/>
  <c r="A76" i="16" s="1"/>
  <c r="B75" i="16"/>
  <c r="B76" i="16" l="1"/>
  <c r="C76" i="16"/>
  <c r="F76" i="16"/>
  <c r="G76" i="16" l="1"/>
  <c r="H76" i="16" s="1"/>
  <c r="A77" i="16" s="1"/>
  <c r="B77" i="16" s="1"/>
  <c r="F77" i="16"/>
  <c r="C77" i="16"/>
  <c r="G77" i="16" s="1"/>
  <c r="H77" i="16" s="1"/>
  <c r="A78" i="16" s="1"/>
  <c r="C78" i="16" l="1"/>
  <c r="B78" i="16"/>
  <c r="F78" i="16"/>
  <c r="G78" i="16" l="1"/>
  <c r="H78" i="16" s="1"/>
  <c r="A79" i="16" s="1"/>
  <c r="F79" i="16" l="1"/>
  <c r="B79" i="16"/>
  <c r="C79" i="16"/>
  <c r="G79" i="16"/>
  <c r="H79" i="16" s="1"/>
  <c r="A80" i="16" s="1"/>
  <c r="B80" i="16" l="1"/>
  <c r="C80" i="16"/>
  <c r="F80" i="16"/>
  <c r="G80" i="16" s="1"/>
  <c r="H80" i="16" s="1"/>
  <c r="A81" i="16" s="1"/>
  <c r="F81" i="16" l="1"/>
  <c r="B81" i="16"/>
  <c r="C81" i="16"/>
  <c r="G81" i="16" l="1"/>
  <c r="H81" i="16" s="1"/>
  <c r="A82" i="16" s="1"/>
  <c r="F82" i="16" l="1"/>
  <c r="B82" i="16"/>
  <c r="C82" i="16"/>
  <c r="G82" i="16" s="1"/>
  <c r="H82" i="16" s="1"/>
  <c r="A83" i="16" s="1"/>
  <c r="F83" i="16" l="1"/>
  <c r="B83" i="16"/>
  <c r="C83" i="16"/>
  <c r="G83" i="16" s="1"/>
  <c r="H83" i="16" s="1"/>
  <c r="A84" i="16" s="1"/>
  <c r="B84" i="16" l="1"/>
  <c r="C84" i="16"/>
  <c r="F84" i="16"/>
  <c r="G84" i="16" l="1"/>
  <c r="H84" i="16" s="1"/>
  <c r="A85" i="16" s="1"/>
  <c r="F85" i="16" s="1"/>
  <c r="C85" i="16" l="1"/>
  <c r="G85" i="16" s="1"/>
  <c r="H85" i="16" s="1"/>
  <c r="A86" i="16" s="1"/>
  <c r="B85" i="16"/>
  <c r="B86" i="16"/>
  <c r="C86" i="16"/>
  <c r="F86" i="16"/>
  <c r="G86" i="16" l="1"/>
  <c r="H86" i="16" s="1"/>
  <c r="A87" i="16" s="1"/>
  <c r="F87" i="16"/>
  <c r="C87" i="16"/>
  <c r="B87" i="16"/>
  <c r="G87" i="16" l="1"/>
  <c r="H87" i="16" s="1"/>
  <c r="A88" i="16" s="1"/>
  <c r="B88" i="16" l="1"/>
  <c r="F88" i="16"/>
  <c r="C88" i="16"/>
  <c r="G88" i="16" l="1"/>
  <c r="H88" i="16" s="1"/>
  <c r="A89" i="16" s="1"/>
  <c r="F89" i="16" l="1"/>
  <c r="C89" i="16"/>
  <c r="G89" i="16" s="1"/>
  <c r="H89" i="16" s="1"/>
  <c r="A90" i="16" s="1"/>
  <c r="B89" i="16"/>
  <c r="G90" i="16" l="1"/>
  <c r="C90" i="16"/>
  <c r="B90" i="16"/>
  <c r="F90" i="16"/>
  <c r="H90" i="16"/>
  <c r="A91" i="16" s="1"/>
  <c r="B91" i="16" l="1"/>
  <c r="C91" i="16"/>
  <c r="G91" i="16"/>
  <c r="F91" i="16"/>
  <c r="H91" i="16"/>
  <c r="A92" i="16" s="1"/>
  <c r="C92" i="16" l="1"/>
  <c r="H92" i="16"/>
  <c r="A93" i="16" s="1"/>
  <c r="G92" i="16"/>
  <c r="B92" i="16"/>
  <c r="F92" i="16"/>
  <c r="H93" i="16" l="1"/>
  <c r="A94" i="16" s="1"/>
  <c r="B93" i="16"/>
  <c r="G93" i="16"/>
  <c r="F93" i="16"/>
  <c r="C93" i="16"/>
  <c r="C94" i="16" l="1"/>
  <c r="G94" i="16"/>
  <c r="H94" i="16"/>
  <c r="A95" i="16" s="1"/>
  <c r="F94" i="16"/>
  <c r="B94" i="16"/>
  <c r="H95" i="16" l="1"/>
  <c r="A96" i="16" s="1"/>
  <c r="B95" i="16"/>
  <c r="C95" i="16"/>
  <c r="F95" i="16"/>
  <c r="G95" i="16"/>
  <c r="G96" i="16" l="1"/>
  <c r="H96" i="16"/>
  <c r="A97" i="16" s="1"/>
  <c r="C96" i="16"/>
  <c r="B96" i="16"/>
  <c r="F96" i="16"/>
  <c r="C97" i="16" l="1"/>
  <c r="H97" i="16"/>
  <c r="A98" i="16" s="1"/>
  <c r="B97" i="16"/>
  <c r="G97" i="16"/>
  <c r="F97" i="16"/>
  <c r="H98" i="16" l="1"/>
  <c r="A99" i="16" s="1"/>
  <c r="F98" i="16"/>
  <c r="B98" i="16"/>
  <c r="C98" i="16"/>
  <c r="G98" i="16"/>
  <c r="F99" i="16" l="1"/>
  <c r="C99" i="16"/>
  <c r="B99" i="16"/>
  <c r="G99" i="16"/>
  <c r="H99" i="16"/>
  <c r="A100" i="16" s="1"/>
  <c r="B100" i="16" l="1"/>
  <c r="C100" i="16"/>
  <c r="H100" i="16"/>
  <c r="A101" i="16" s="1"/>
  <c r="G100" i="16"/>
  <c r="F100" i="16"/>
  <c r="H101" i="16" l="1"/>
  <c r="A102" i="16" s="1"/>
  <c r="B101" i="16"/>
  <c r="F101" i="16"/>
  <c r="G101" i="16"/>
  <c r="C101" i="16"/>
  <c r="B102" i="16" l="1"/>
  <c r="G102" i="16"/>
  <c r="F102" i="16"/>
  <c r="H102" i="16"/>
  <c r="A103" i="16" s="1"/>
  <c r="C102" i="16"/>
  <c r="H103" i="16" l="1"/>
  <c r="A104" i="16" s="1"/>
  <c r="G103" i="16"/>
  <c r="C103" i="16"/>
  <c r="F103" i="16"/>
  <c r="B103" i="16"/>
  <c r="B104" i="16" l="1"/>
  <c r="F104" i="16"/>
  <c r="C104" i="16"/>
  <c r="H104" i="16"/>
  <c r="A105" i="16" s="1"/>
  <c r="G104" i="16"/>
  <c r="H105" i="16" l="1"/>
  <c r="A106" i="16" s="1"/>
  <c r="B105" i="16"/>
  <c r="F105" i="16"/>
  <c r="G105" i="16"/>
  <c r="C105" i="16"/>
  <c r="F106" i="16" l="1"/>
  <c r="H106" i="16"/>
  <c r="A107" i="16" s="1"/>
  <c r="C106" i="16"/>
  <c r="B106" i="16"/>
  <c r="G106" i="16"/>
  <c r="B107" i="16" l="1"/>
  <c r="F107" i="16"/>
  <c r="G107" i="16"/>
  <c r="C107" i="16"/>
  <c r="H107" i="16"/>
  <c r="A108" i="16" s="1"/>
  <c r="C108" i="16" l="1"/>
  <c r="B108" i="16"/>
  <c r="H108" i="16"/>
  <c r="A109" i="16" s="1"/>
  <c r="F108" i="16"/>
  <c r="G108" i="16"/>
  <c r="B109" i="16" l="1"/>
  <c r="C109" i="16"/>
  <c r="G109" i="16"/>
  <c r="F109" i="16"/>
  <c r="H109" i="16"/>
  <c r="A110" i="16" s="1"/>
  <c r="H110" i="16" l="1"/>
  <c r="A111" i="16" s="1"/>
  <c r="C110" i="16"/>
  <c r="G110" i="16"/>
  <c r="F110" i="16"/>
  <c r="B110" i="16"/>
  <c r="F111" i="16" l="1"/>
  <c r="H111" i="16"/>
  <c r="A112" i="16" s="1"/>
  <c r="C111" i="16"/>
  <c r="B111" i="16"/>
  <c r="G111" i="16"/>
  <c r="B112" i="16" l="1"/>
  <c r="F112" i="16"/>
  <c r="H112" i="16"/>
  <c r="A113" i="16" s="1"/>
  <c r="C112" i="16"/>
  <c r="G112" i="16"/>
  <c r="H113" i="16" l="1"/>
  <c r="A114" i="16" s="1"/>
  <c r="G113" i="16"/>
  <c r="C113" i="16"/>
  <c r="F113" i="16"/>
  <c r="B113" i="16"/>
  <c r="H114" i="16" l="1"/>
  <c r="A115" i="16" s="1"/>
  <c r="F114" i="16"/>
  <c r="G114" i="16"/>
  <c r="C114" i="16"/>
  <c r="B114" i="16"/>
  <c r="C115" i="16" l="1"/>
  <c r="B115" i="16"/>
  <c r="G115" i="16"/>
  <c r="F115" i="16"/>
  <c r="H115" i="16"/>
  <c r="A116" i="16" s="1"/>
  <c r="B116" i="16" l="1"/>
  <c r="F116" i="16"/>
  <c r="H116" i="16"/>
  <c r="A117" i="16" s="1"/>
  <c r="G116" i="16"/>
  <c r="C116" i="16"/>
  <c r="G117" i="16" l="1"/>
  <c r="F117" i="16"/>
  <c r="B117" i="16"/>
  <c r="H117" i="16"/>
  <c r="A118" i="16" s="1"/>
  <c r="C117" i="16"/>
  <c r="H118" i="16" l="1"/>
  <c r="A119" i="16" s="1"/>
  <c r="G118" i="16"/>
  <c r="F118" i="16"/>
  <c r="B118" i="16"/>
  <c r="C118" i="16"/>
  <c r="H119" i="16" l="1"/>
  <c r="A120" i="16" s="1"/>
  <c r="B119" i="16"/>
  <c r="F119" i="16"/>
  <c r="G119" i="16"/>
  <c r="C119" i="16"/>
  <c r="C120" i="16" l="1"/>
  <c r="F120" i="16"/>
  <c r="B120" i="16"/>
  <c r="H120" i="16"/>
  <c r="A121" i="16" s="1"/>
  <c r="G120" i="16"/>
  <c r="B121" i="16" l="1"/>
  <c r="G121" i="16"/>
  <c r="F121" i="16"/>
  <c r="H121" i="16"/>
  <c r="A122" i="16" s="1"/>
  <c r="C121" i="16"/>
  <c r="G122" i="16" l="1"/>
  <c r="H122" i="16"/>
  <c r="A123" i="16" s="1"/>
  <c r="C122" i="16"/>
  <c r="F122" i="16"/>
  <c r="B122" i="16"/>
  <c r="F123" i="16" l="1"/>
  <c r="G123" i="16"/>
  <c r="H123" i="16"/>
  <c r="A124" i="16" s="1"/>
  <c r="B123" i="16"/>
  <c r="C123" i="16"/>
  <c r="G124" i="16" l="1"/>
  <c r="F124" i="16"/>
  <c r="C124" i="16"/>
  <c r="B124" i="16"/>
  <c r="H124" i="16"/>
  <c r="A125" i="16" s="1"/>
  <c r="G125" i="16" l="1"/>
  <c r="B125" i="16"/>
  <c r="H125" i="16"/>
  <c r="A126" i="16" s="1"/>
  <c r="C125" i="16"/>
  <c r="F125" i="16"/>
  <c r="H126" i="16" l="1"/>
  <c r="A127" i="16" s="1"/>
  <c r="C126" i="16"/>
  <c r="G126" i="16"/>
  <c r="B126" i="16"/>
  <c r="F126" i="16"/>
  <c r="B127" i="16" l="1"/>
  <c r="H127" i="16"/>
  <c r="A128" i="16" s="1"/>
  <c r="C127" i="16"/>
  <c r="F127" i="16"/>
  <c r="G127" i="16"/>
  <c r="G128" i="16" l="1"/>
  <c r="B128" i="16"/>
  <c r="H128" i="16"/>
  <c r="A129" i="16" s="1"/>
  <c r="C128" i="16"/>
  <c r="F128" i="16"/>
  <c r="H129" i="16" l="1"/>
  <c r="A130" i="16" s="1"/>
  <c r="F129" i="16"/>
  <c r="C129" i="16"/>
  <c r="G129" i="16"/>
  <c r="B129" i="16"/>
  <c r="H130" i="16" l="1"/>
  <c r="A131" i="16" s="1"/>
  <c r="G130" i="16"/>
  <c r="B130" i="16"/>
  <c r="F130" i="16"/>
  <c r="C130" i="16"/>
  <c r="G131" i="16" l="1"/>
  <c r="H131" i="16"/>
  <c r="A132" i="16" s="1"/>
  <c r="C131" i="16"/>
  <c r="B131" i="16"/>
  <c r="F131" i="16"/>
  <c r="F132" i="16" l="1"/>
  <c r="G132" i="16"/>
  <c r="H132" i="16"/>
  <c r="A133" i="16" s="1"/>
  <c r="C132" i="16"/>
  <c r="B132" i="16"/>
  <c r="G133" i="16" l="1"/>
  <c r="H133" i="16"/>
  <c r="A134" i="16" s="1"/>
  <c r="C133" i="16"/>
  <c r="F133" i="16"/>
  <c r="B133" i="16"/>
  <c r="B134" i="16" l="1"/>
  <c r="C134" i="16"/>
  <c r="F134" i="16"/>
  <c r="G134" i="16"/>
  <c r="H134" i="16"/>
  <c r="A135" i="16" s="1"/>
  <c r="F135" i="16" l="1"/>
  <c r="H135" i="16"/>
  <c r="A136" i="16" s="1"/>
  <c r="B135" i="16"/>
  <c r="C135" i="16"/>
  <c r="G135" i="16"/>
  <c r="B136" i="16" l="1"/>
  <c r="H136" i="16"/>
  <c r="A137" i="16" s="1"/>
  <c r="F136" i="16"/>
  <c r="G136" i="16"/>
  <c r="C136" i="16"/>
  <c r="B137" i="16" l="1"/>
  <c r="H137" i="16"/>
  <c r="A138" i="16" s="1"/>
  <c r="C137" i="16"/>
  <c r="F137" i="16"/>
  <c r="G137" i="16"/>
  <c r="C138" i="16" l="1"/>
  <c r="F138" i="16"/>
  <c r="G138" i="16"/>
  <c r="B138" i="16"/>
  <c r="H138" i="16"/>
  <c r="A139" i="16" s="1"/>
  <c r="F139" i="16" l="1"/>
  <c r="B139" i="16"/>
  <c r="H139" i="16"/>
  <c r="A140" i="16" s="1"/>
  <c r="C139" i="16"/>
  <c r="G139" i="16"/>
  <c r="F140" i="16" l="1"/>
  <c r="C140" i="16"/>
  <c r="B140" i="16"/>
  <c r="G140" i="16"/>
  <c r="H140" i="16"/>
  <c r="A141" i="16" s="1"/>
  <c r="B141" i="16" l="1"/>
  <c r="F141" i="16"/>
  <c r="H141" i="16"/>
  <c r="A142" i="16" s="1"/>
  <c r="G141" i="16"/>
  <c r="C141" i="16"/>
  <c r="H142" i="16" l="1"/>
  <c r="A143" i="16" s="1"/>
  <c r="G142" i="16"/>
  <c r="C142" i="16"/>
  <c r="F142" i="16"/>
  <c r="B142" i="16"/>
  <c r="B143" i="16" l="1"/>
  <c r="G143" i="16"/>
  <c r="F143" i="16"/>
  <c r="C143" i="16"/>
  <c r="H143" i="16"/>
  <c r="A144" i="16" s="1"/>
  <c r="F144" i="16" l="1"/>
  <c r="G144" i="16"/>
  <c r="H144" i="16"/>
  <c r="A145" i="16" s="1"/>
  <c r="C144" i="16"/>
  <c r="B144" i="16"/>
  <c r="C145" i="16" l="1"/>
  <c r="B145" i="16"/>
  <c r="H145" i="16"/>
  <c r="A146" i="16" s="1"/>
  <c r="F145" i="16"/>
  <c r="G145" i="16"/>
  <c r="F146" i="16" l="1"/>
  <c r="C146" i="16"/>
  <c r="B146" i="16"/>
  <c r="H146" i="16"/>
  <c r="A147" i="16" s="1"/>
  <c r="G146" i="16"/>
  <c r="F147" i="16" l="1"/>
  <c r="B147" i="16"/>
  <c r="C147" i="16"/>
  <c r="G147" i="16"/>
  <c r="H147" i="16"/>
  <c r="A148" i="16" s="1"/>
  <c r="H148" i="16" l="1"/>
  <c r="A149" i="16" s="1"/>
  <c r="C148" i="16"/>
  <c r="G148" i="16"/>
  <c r="B148" i="16"/>
  <c r="F148" i="16"/>
  <c r="F149" i="16" l="1"/>
  <c r="H149" i="16"/>
  <c r="A150" i="16" s="1"/>
  <c r="C149" i="16"/>
  <c r="G149" i="16"/>
  <c r="B149" i="16"/>
  <c r="F150" i="16" l="1"/>
  <c r="C150" i="16"/>
  <c r="G150" i="16"/>
  <c r="H150" i="16"/>
  <c r="A151" i="16" s="1"/>
  <c r="B150" i="16"/>
  <c r="H151" i="16" l="1"/>
  <c r="A152" i="16" s="1"/>
  <c r="B151" i="16"/>
  <c r="C151" i="16"/>
  <c r="F151" i="16"/>
  <c r="G151" i="16"/>
  <c r="H152" i="16" l="1"/>
  <c r="A153" i="16" s="1"/>
  <c r="B152" i="16"/>
  <c r="F152" i="16"/>
  <c r="G152" i="16"/>
  <c r="C152" i="16"/>
  <c r="C153" i="16" l="1"/>
  <c r="F153" i="16"/>
  <c r="B153" i="16"/>
  <c r="H153" i="16"/>
  <c r="A154" i="16" s="1"/>
  <c r="G153" i="16"/>
  <c r="H154" i="16" l="1"/>
  <c r="A155" i="16" s="1"/>
  <c r="B154" i="16"/>
  <c r="C154" i="16"/>
  <c r="G154" i="16"/>
  <c r="F154" i="16"/>
  <c r="G155" i="16" l="1"/>
  <c r="F155" i="16"/>
  <c r="C155" i="16"/>
  <c r="B155" i="16"/>
  <c r="H155" i="16"/>
  <c r="A156" i="16" s="1"/>
  <c r="G156" i="16" l="1"/>
  <c r="H156" i="16"/>
  <c r="A157" i="16" s="1"/>
  <c r="F156" i="16"/>
  <c r="B156" i="16"/>
  <c r="C156" i="16"/>
  <c r="G157" i="16" l="1"/>
  <c r="C157" i="16"/>
  <c r="F157" i="16"/>
  <c r="H157" i="16"/>
  <c r="A158" i="16" s="1"/>
  <c r="B157" i="16"/>
  <c r="G158" i="16" l="1"/>
  <c r="H158" i="16"/>
  <c r="A159" i="16" s="1"/>
  <c r="F158" i="16"/>
  <c r="B158" i="16"/>
  <c r="C158" i="16"/>
  <c r="F159" i="16" l="1"/>
  <c r="G159" i="16"/>
  <c r="B159" i="16"/>
  <c r="H159" i="16"/>
  <c r="A160" i="16" s="1"/>
  <c r="C159" i="16"/>
  <c r="H160" i="16" l="1"/>
  <c r="A161" i="16" s="1"/>
  <c r="C160" i="16"/>
  <c r="B160" i="16"/>
  <c r="F160" i="16"/>
  <c r="G160" i="16"/>
  <c r="G161" i="16" l="1"/>
  <c r="C161" i="16"/>
  <c r="F161" i="16"/>
  <c r="B161" i="16"/>
  <c r="H161" i="16"/>
  <c r="A162" i="16" s="1"/>
  <c r="F162" i="16" l="1"/>
  <c r="G162" i="16"/>
  <c r="C162" i="16"/>
  <c r="B162" i="16"/>
  <c r="H162" i="16"/>
  <c r="A163" i="16" s="1"/>
  <c r="H163" i="16" l="1"/>
  <c r="A164" i="16" s="1"/>
  <c r="C163" i="16"/>
  <c r="B163" i="16"/>
  <c r="G163" i="16"/>
  <c r="F163" i="16"/>
  <c r="C164" i="16" l="1"/>
  <c r="B164" i="16"/>
  <c r="H164" i="16"/>
  <c r="A165" i="16" s="1"/>
  <c r="G164" i="16"/>
  <c r="F164" i="16"/>
  <c r="G165" i="16" l="1"/>
  <c r="H165" i="16"/>
  <c r="A166" i="16" s="1"/>
  <c r="C165" i="16"/>
  <c r="B165" i="16"/>
  <c r="F165" i="16"/>
  <c r="B166" i="16" l="1"/>
  <c r="C166" i="16"/>
  <c r="G166" i="16"/>
  <c r="H166" i="16"/>
  <c r="A167" i="16" s="1"/>
  <c r="F166" i="16"/>
  <c r="F167" i="16" l="1"/>
  <c r="H167" i="16"/>
  <c r="A168" i="16" s="1"/>
  <c r="C167" i="16"/>
  <c r="B167" i="16"/>
  <c r="G167" i="16"/>
  <c r="H168" i="16" l="1"/>
  <c r="A169" i="16" s="1"/>
  <c r="B168" i="16"/>
  <c r="C168" i="16"/>
  <c r="G168" i="16"/>
  <c r="F168" i="16"/>
  <c r="H169" i="16" l="1"/>
  <c r="A170" i="16" s="1"/>
  <c r="B169" i="16"/>
  <c r="G169" i="16"/>
  <c r="C169" i="16"/>
  <c r="F169" i="16"/>
  <c r="F170" i="16" l="1"/>
  <c r="C170" i="16"/>
  <c r="H170" i="16"/>
  <c r="A171" i="16" s="1"/>
  <c r="B170" i="16"/>
  <c r="G170" i="16"/>
  <c r="H171" i="16" l="1"/>
  <c r="A172" i="16" s="1"/>
  <c r="C171" i="16"/>
  <c r="B171" i="16"/>
  <c r="F171" i="16"/>
  <c r="G171" i="16"/>
  <c r="F172" i="16" l="1"/>
  <c r="G172" i="16"/>
  <c r="C172" i="16"/>
  <c r="B172" i="16"/>
  <c r="H172" i="16"/>
  <c r="A173" i="16" s="1"/>
  <c r="G173" i="16" l="1"/>
  <c r="C173" i="16"/>
  <c r="F173" i="16"/>
  <c r="B173" i="16"/>
  <c r="H173" i="16"/>
  <c r="A174" i="16" s="1"/>
  <c r="B174" i="16" l="1"/>
  <c r="G174" i="16"/>
  <c r="F174" i="16"/>
  <c r="H174" i="16"/>
  <c r="A175" i="16" s="1"/>
  <c r="C174" i="16"/>
  <c r="F175" i="16" l="1"/>
  <c r="B175" i="16"/>
  <c r="G175" i="16"/>
  <c r="C175" i="16"/>
  <c r="H175" i="16"/>
  <c r="A176" i="16" s="1"/>
  <c r="C176" i="16" l="1"/>
  <c r="B176" i="16"/>
  <c r="F176" i="16"/>
  <c r="H176" i="16"/>
  <c r="A177" i="16" s="1"/>
  <c r="G176" i="16"/>
  <c r="H177" i="16" l="1"/>
  <c r="A178" i="16" s="1"/>
  <c r="C177" i="16"/>
  <c r="B177" i="16"/>
  <c r="F177" i="16"/>
  <c r="G177" i="16"/>
  <c r="H178" i="16" l="1"/>
  <c r="A179" i="16" s="1"/>
  <c r="F178" i="16"/>
  <c r="B178" i="16"/>
  <c r="C178" i="16"/>
  <c r="G178" i="16"/>
  <c r="H179" i="16" l="1"/>
  <c r="A180" i="16" s="1"/>
  <c r="C179" i="16"/>
  <c r="G179" i="16"/>
  <c r="B179" i="16"/>
  <c r="F179" i="16"/>
  <c r="C180" i="16" l="1"/>
  <c r="B180" i="16"/>
  <c r="H180" i="16"/>
  <c r="A181" i="16" s="1"/>
  <c r="G180" i="16"/>
  <c r="F180" i="16"/>
  <c r="C181" i="16" l="1"/>
  <c r="B181" i="16"/>
  <c r="G181" i="16"/>
  <c r="F181" i="16"/>
  <c r="H181" i="16"/>
  <c r="A182" i="16" s="1"/>
  <c r="B182" i="16" l="1"/>
  <c r="F182" i="16"/>
  <c r="H182" i="16"/>
  <c r="A183" i="16" s="1"/>
  <c r="G182" i="16"/>
  <c r="C182" i="16"/>
  <c r="B183" i="16" l="1"/>
  <c r="F183" i="16"/>
  <c r="C183" i="16"/>
  <c r="G183" i="16"/>
  <c r="H183" i="16"/>
  <c r="A184" i="16" s="1"/>
  <c r="C184" i="16" l="1"/>
  <c r="H184" i="16"/>
  <c r="A185" i="16" s="1"/>
  <c r="F184" i="16"/>
  <c r="G184" i="16"/>
  <c r="B184" i="16"/>
  <c r="B185" i="16" l="1"/>
  <c r="C185" i="16"/>
  <c r="H185" i="16"/>
  <c r="A186" i="16" s="1"/>
  <c r="G185" i="16"/>
  <c r="F185" i="16"/>
  <c r="H186" i="16" l="1"/>
  <c r="A187" i="16" s="1"/>
  <c r="B186" i="16"/>
  <c r="F186" i="16"/>
  <c r="G186" i="16"/>
  <c r="C186" i="16"/>
  <c r="G187" i="16" l="1"/>
  <c r="C187" i="16"/>
  <c r="F187" i="16"/>
  <c r="B187" i="16"/>
  <c r="H187" i="16"/>
  <c r="A188" i="16" s="1"/>
  <c r="H188" i="16" l="1"/>
  <c r="A189" i="16" s="1"/>
  <c r="C188" i="16"/>
  <c r="F188" i="16"/>
  <c r="G188" i="16"/>
  <c r="B188" i="16"/>
  <c r="B189" i="16" l="1"/>
  <c r="G189" i="16"/>
  <c r="C189" i="16"/>
  <c r="H189" i="16"/>
  <c r="A190" i="16" s="1"/>
  <c r="F189" i="16"/>
  <c r="C190" i="16" l="1"/>
  <c r="F190" i="16"/>
  <c r="B190" i="16"/>
  <c r="G190" i="16"/>
  <c r="H190" i="16"/>
  <c r="A191" i="16" s="1"/>
  <c r="G191" i="16" l="1"/>
  <c r="F191" i="16"/>
  <c r="H191" i="16"/>
  <c r="A192" i="16" s="1"/>
  <c r="B191" i="16"/>
  <c r="C191" i="16"/>
  <c r="H192" i="16" l="1"/>
  <c r="A193" i="16" s="1"/>
  <c r="B192" i="16"/>
  <c r="F192" i="16"/>
  <c r="G192" i="16"/>
  <c r="C192" i="16"/>
  <c r="H193" i="16" l="1"/>
  <c r="A194" i="16" s="1"/>
  <c r="B193" i="16"/>
  <c r="F193" i="16"/>
  <c r="C193" i="16"/>
  <c r="G193" i="16"/>
  <c r="B194" i="16" l="1"/>
  <c r="H194" i="16"/>
  <c r="A195" i="16" s="1"/>
  <c r="F194" i="16"/>
  <c r="G194" i="16"/>
  <c r="C194" i="16"/>
  <c r="G195" i="16" l="1"/>
  <c r="F195" i="16"/>
  <c r="B195" i="16"/>
  <c r="C195" i="16"/>
  <c r="H195" i="16"/>
  <c r="A196" i="16" s="1"/>
  <c r="B196" i="16" l="1"/>
  <c r="F196" i="16"/>
  <c r="G196" i="16"/>
  <c r="H196" i="16"/>
  <c r="A197" i="16" s="1"/>
  <c r="C196" i="16"/>
  <c r="G197" i="16" l="1"/>
  <c r="H197" i="16"/>
  <c r="A198" i="16" s="1"/>
  <c r="B197" i="16"/>
  <c r="C197" i="16"/>
  <c r="F197" i="16"/>
  <c r="G198" i="16" l="1"/>
  <c r="C198" i="16"/>
  <c r="H198" i="16"/>
  <c r="A199" i="16" s="1"/>
  <c r="B198" i="16"/>
  <c r="F198" i="16"/>
  <c r="G199" i="16" l="1"/>
  <c r="C199" i="16"/>
  <c r="F199" i="16"/>
  <c r="B199" i="16"/>
  <c r="H199" i="16"/>
  <c r="A200" i="16" s="1"/>
  <c r="F200" i="16" l="1"/>
  <c r="C200" i="16"/>
  <c r="B200" i="16"/>
  <c r="H200" i="16"/>
  <c r="A201" i="16" s="1"/>
  <c r="G200" i="16"/>
  <c r="F201" i="16" l="1"/>
  <c r="C201" i="16"/>
  <c r="B201" i="16"/>
  <c r="H201" i="16"/>
  <c r="A202" i="16" s="1"/>
  <c r="G201" i="16"/>
  <c r="F202" i="16" l="1"/>
  <c r="B202" i="16"/>
  <c r="G202" i="16"/>
  <c r="C202" i="16"/>
  <c r="H202" i="16"/>
  <c r="A203" i="16" s="1"/>
  <c r="C203" i="16" l="1"/>
  <c r="G203" i="16"/>
  <c r="B203" i="16"/>
  <c r="H203" i="16"/>
  <c r="A204" i="16" s="1"/>
  <c r="F203" i="16"/>
  <c r="F204" i="16" l="1"/>
  <c r="B204" i="16"/>
  <c r="H204" i="16"/>
  <c r="A205" i="16" s="1"/>
  <c r="G204" i="16"/>
  <c r="C204" i="16"/>
  <c r="G205" i="16" l="1"/>
  <c r="F205" i="16"/>
  <c r="C205" i="16"/>
  <c r="B205" i="16"/>
  <c r="H205" i="16"/>
  <c r="A206" i="16" s="1"/>
  <c r="B206" i="16" l="1"/>
  <c r="G206" i="16"/>
  <c r="H206" i="16"/>
  <c r="A207" i="16" s="1"/>
  <c r="F206" i="16"/>
  <c r="C206" i="16"/>
  <c r="F207" i="16" l="1"/>
  <c r="B207" i="16"/>
  <c r="C207" i="16"/>
  <c r="G207" i="16"/>
  <c r="H207" i="16"/>
  <c r="A208" i="16" s="1"/>
  <c r="F208" i="16" l="1"/>
  <c r="H208" i="16"/>
  <c r="A209" i="16" s="1"/>
  <c r="B208" i="16"/>
  <c r="G208" i="16"/>
  <c r="C208" i="16"/>
  <c r="C209" i="16" l="1"/>
  <c r="B209" i="16"/>
  <c r="H209" i="16"/>
  <c r="A210" i="16" s="1"/>
  <c r="G209" i="16"/>
  <c r="F209" i="16"/>
  <c r="F210" i="16" l="1"/>
  <c r="B210" i="16"/>
  <c r="H210" i="16"/>
  <c r="A211" i="16" s="1"/>
  <c r="G210" i="16"/>
  <c r="C210" i="16"/>
  <c r="B211" i="16" l="1"/>
  <c r="F211" i="16"/>
  <c r="H211" i="16"/>
  <c r="A212" i="16" s="1"/>
  <c r="G211" i="16"/>
  <c r="C211" i="16"/>
  <c r="C212" i="16" l="1"/>
  <c r="H212" i="16"/>
  <c r="A213" i="16" s="1"/>
  <c r="B212" i="16"/>
  <c r="G212" i="16"/>
  <c r="F212" i="16"/>
  <c r="C213" i="16" l="1"/>
  <c r="G213" i="16"/>
  <c r="F213" i="16"/>
  <c r="H213" i="16"/>
  <c r="A214" i="16" s="1"/>
  <c r="B213" i="16"/>
  <c r="H214" i="16" l="1"/>
  <c r="A215" i="16" s="1"/>
  <c r="C214" i="16"/>
  <c r="B214" i="16"/>
  <c r="G214" i="16"/>
  <c r="F214" i="16"/>
  <c r="G215" i="16" l="1"/>
  <c r="C215" i="16"/>
  <c r="F215" i="16"/>
  <c r="B215" i="16"/>
  <c r="H215" i="16"/>
  <c r="A216" i="16" s="1"/>
  <c r="H216" i="16" l="1"/>
  <c r="A217" i="16" s="1"/>
  <c r="F216" i="16"/>
  <c r="B216" i="16"/>
  <c r="G216" i="16"/>
  <c r="C216" i="16"/>
  <c r="G217" i="16" l="1"/>
  <c r="F217" i="16"/>
  <c r="H217" i="16"/>
  <c r="A218" i="16" s="1"/>
  <c r="C217" i="16"/>
  <c r="B217" i="16"/>
  <c r="H218" i="16" l="1"/>
  <c r="A219" i="16" s="1"/>
  <c r="C218" i="16"/>
  <c r="B218" i="16"/>
  <c r="G218" i="16"/>
  <c r="F218" i="16"/>
  <c r="C219" i="16" l="1"/>
  <c r="B219" i="16"/>
  <c r="F219" i="16"/>
  <c r="H219" i="16"/>
  <c r="A220" i="16" s="1"/>
  <c r="G219" i="16"/>
  <c r="G220" i="16" l="1"/>
  <c r="F220" i="16"/>
  <c r="B220" i="16"/>
  <c r="H220" i="16"/>
  <c r="A221" i="16" s="1"/>
  <c r="C220" i="16"/>
  <c r="G221" i="16" l="1"/>
  <c r="B221" i="16"/>
  <c r="F221" i="16"/>
  <c r="C221" i="16"/>
  <c r="H221" i="16"/>
  <c r="A222" i="16" s="1"/>
  <c r="F222" i="16" l="1"/>
  <c r="G222" i="16"/>
  <c r="C222" i="16"/>
  <c r="H222" i="16"/>
  <c r="A223" i="16" s="1"/>
  <c r="B222" i="16"/>
  <c r="F223" i="16" l="1"/>
  <c r="H223" i="16"/>
  <c r="A224" i="16" s="1"/>
  <c r="C223" i="16"/>
  <c r="B223" i="16"/>
  <c r="G223" i="16"/>
  <c r="H224" i="16" l="1"/>
  <c r="A225" i="16" s="1"/>
  <c r="G224" i="16"/>
  <c r="F224" i="16"/>
  <c r="B224" i="16"/>
  <c r="C224" i="16"/>
  <c r="G225" i="16" l="1"/>
  <c r="B225" i="16"/>
  <c r="F225" i="16"/>
  <c r="H225" i="16"/>
  <c r="A226" i="16" s="1"/>
  <c r="C225" i="16"/>
  <c r="F226" i="16" l="1"/>
  <c r="C226" i="16"/>
  <c r="G226" i="16"/>
  <c r="H226" i="16"/>
  <c r="A227" i="16" s="1"/>
  <c r="B226" i="16"/>
  <c r="F227" i="16" l="1"/>
  <c r="H227" i="16"/>
  <c r="A228" i="16" s="1"/>
  <c r="G227" i="16"/>
  <c r="C227" i="16"/>
  <c r="B227" i="16"/>
  <c r="B228" i="16" l="1"/>
  <c r="F228" i="16"/>
  <c r="H228" i="16"/>
  <c r="A229" i="16" s="1"/>
  <c r="G228" i="16"/>
  <c r="C228" i="16"/>
  <c r="B229" i="16" l="1"/>
  <c r="H229" i="16"/>
  <c r="A230" i="16" s="1"/>
  <c r="C229" i="16"/>
  <c r="F229" i="16"/>
  <c r="G229" i="16"/>
  <c r="G230" i="16" l="1"/>
  <c r="B230" i="16"/>
  <c r="H230" i="16"/>
  <c r="A231" i="16" s="1"/>
  <c r="C230" i="16"/>
  <c r="F230" i="16"/>
  <c r="F231" i="16" l="1"/>
  <c r="H231" i="16"/>
  <c r="A232" i="16" s="1"/>
  <c r="C231" i="16"/>
  <c r="B231" i="16"/>
  <c r="G231" i="16"/>
  <c r="G232" i="16" l="1"/>
  <c r="F232" i="16"/>
  <c r="C232" i="16"/>
  <c r="B232" i="16"/>
  <c r="H232" i="16"/>
  <c r="A233" i="16" s="1"/>
  <c r="F233" i="16" l="1"/>
  <c r="H233" i="16"/>
  <c r="A234" i="16" s="1"/>
  <c r="G233" i="16"/>
  <c r="B233" i="16"/>
  <c r="C233" i="16"/>
  <c r="H234" i="16" l="1"/>
  <c r="A235" i="16" s="1"/>
  <c r="C234" i="16"/>
  <c r="G234" i="16"/>
  <c r="B234" i="16"/>
  <c r="F234" i="16"/>
  <c r="G235" i="16" l="1"/>
  <c r="B235" i="16"/>
  <c r="F235" i="16"/>
  <c r="H235" i="16"/>
  <c r="A236" i="16" s="1"/>
  <c r="C235" i="16"/>
  <c r="C236" i="16" l="1"/>
  <c r="G236" i="16"/>
  <c r="F236" i="16"/>
  <c r="B236" i="16"/>
  <c r="H236" i="16"/>
  <c r="A237" i="16" s="1"/>
  <c r="G237" i="16" l="1"/>
  <c r="B237" i="16"/>
  <c r="C237" i="16"/>
  <c r="H237" i="16"/>
  <c r="A238" i="16" s="1"/>
  <c r="F237" i="16"/>
  <c r="F238" i="16" l="1"/>
  <c r="B238" i="16"/>
  <c r="C238" i="16"/>
  <c r="H238" i="16"/>
  <c r="A239" i="16" s="1"/>
  <c r="G238" i="16"/>
  <c r="C239" i="16" l="1"/>
  <c r="F239" i="16"/>
  <c r="G239" i="16"/>
  <c r="H239" i="16"/>
  <c r="A240" i="16" s="1"/>
  <c r="B239" i="16"/>
  <c r="F240" i="16" l="1"/>
  <c r="C240" i="16"/>
  <c r="B240" i="16"/>
  <c r="H240" i="16"/>
  <c r="A241" i="16" s="1"/>
  <c r="G240" i="16"/>
  <c r="G241" i="16" l="1"/>
  <c r="F241" i="16"/>
  <c r="C241" i="16"/>
  <c r="B241" i="16"/>
  <c r="H241" i="16"/>
  <c r="A242" i="16" s="1"/>
  <c r="G242" i="16" l="1"/>
  <c r="C242" i="16"/>
  <c r="B242" i="16"/>
  <c r="F242" i="16"/>
  <c r="H242" i="16"/>
  <c r="A243" i="16" s="1"/>
  <c r="C243" i="16" l="1"/>
  <c r="F243" i="16"/>
  <c r="H243" i="16"/>
  <c r="A244" i="16" s="1"/>
  <c r="G243" i="16"/>
  <c r="B243" i="16"/>
  <c r="F244" i="16" l="1"/>
  <c r="C244" i="16"/>
  <c r="G244" i="16"/>
  <c r="B244" i="16"/>
  <c r="H244" i="16"/>
  <c r="A245" i="16" s="1"/>
  <c r="F245" i="16" l="1"/>
  <c r="H245" i="16"/>
  <c r="A246" i="16" s="1"/>
  <c r="C245" i="16"/>
  <c r="G245" i="16"/>
  <c r="B245" i="16"/>
  <c r="G246" i="16" l="1"/>
  <c r="F246" i="16"/>
  <c r="B246" i="16"/>
  <c r="H246" i="16"/>
  <c r="A247" i="16" s="1"/>
  <c r="C246" i="16"/>
  <c r="C247" i="16" l="1"/>
  <c r="G247" i="16"/>
  <c r="F247" i="16"/>
  <c r="B247" i="16"/>
  <c r="H247" i="16"/>
  <c r="A248" i="16" s="1"/>
  <c r="H248" i="16" l="1"/>
  <c r="A249" i="16" s="1"/>
  <c r="B248" i="16"/>
  <c r="F248" i="16"/>
  <c r="G248" i="16"/>
  <c r="C248" i="16"/>
  <c r="C249" i="16" l="1"/>
  <c r="G249" i="16"/>
  <c r="H249" i="16"/>
  <c r="A250" i="16" s="1"/>
  <c r="B249" i="16"/>
  <c r="F249" i="16"/>
  <c r="G250" i="16" l="1"/>
  <c r="C250" i="16"/>
  <c r="H250" i="16"/>
  <c r="A251" i="16" s="1"/>
  <c r="B250" i="16"/>
  <c r="F250" i="16"/>
  <c r="G251" i="16" l="1"/>
  <c r="H251" i="16"/>
  <c r="A252" i="16" s="1"/>
  <c r="B251" i="16"/>
  <c r="F251" i="16"/>
  <c r="C251" i="16"/>
  <c r="G252" i="16" l="1"/>
  <c r="B252" i="16"/>
  <c r="C252" i="16"/>
  <c r="F252" i="16"/>
  <c r="H252" i="16"/>
  <c r="A253" i="16" s="1"/>
  <c r="G253" i="16" l="1"/>
  <c r="F253" i="16"/>
  <c r="C253" i="16"/>
  <c r="B253" i="16"/>
  <c r="H253" i="16"/>
  <c r="A254" i="16" s="1"/>
  <c r="G254" i="16" l="1"/>
  <c r="F254" i="16"/>
  <c r="H254" i="16"/>
  <c r="A255" i="16" s="1"/>
  <c r="C254" i="16"/>
  <c r="B254" i="16"/>
  <c r="C255" i="16" l="1"/>
  <c r="F255" i="16"/>
  <c r="H255" i="16"/>
  <c r="A256" i="16" s="1"/>
  <c r="B255" i="16"/>
  <c r="G255" i="16"/>
  <c r="B256" i="16" l="1"/>
  <c r="C256" i="16"/>
  <c r="G256" i="16"/>
  <c r="F256" i="16"/>
  <c r="H256" i="16"/>
  <c r="A257" i="16" s="1"/>
  <c r="B257" i="16" l="1"/>
  <c r="C257" i="16"/>
  <c r="H257" i="16"/>
  <c r="A258" i="16" s="1"/>
  <c r="F257" i="16"/>
  <c r="G257" i="16"/>
  <c r="C258" i="16" l="1"/>
  <c r="G258" i="16"/>
  <c r="H258" i="16"/>
  <c r="A259" i="16" s="1"/>
  <c r="B258" i="16"/>
  <c r="F258" i="16"/>
  <c r="F259" i="16" l="1"/>
  <c r="C259" i="16"/>
  <c r="H259" i="16"/>
  <c r="A260" i="16" s="1"/>
  <c r="B259" i="16"/>
  <c r="G259" i="16"/>
  <c r="C260" i="16" l="1"/>
  <c r="F260" i="16"/>
  <c r="B260" i="16"/>
  <c r="G260" i="16"/>
  <c r="H260" i="16"/>
  <c r="A261" i="16" s="1"/>
  <c r="G261" i="16" l="1"/>
  <c r="B261" i="16"/>
  <c r="C261" i="16"/>
  <c r="F261" i="16"/>
  <c r="H261" i="16"/>
  <c r="A262" i="16" s="1"/>
  <c r="G262" i="16" l="1"/>
  <c r="C262" i="16"/>
  <c r="F262" i="16"/>
  <c r="B262" i="16"/>
  <c r="H262" i="16"/>
  <c r="A263" i="16" s="1"/>
  <c r="C263" i="16" l="1"/>
  <c r="H263" i="16"/>
  <c r="A264" i="16" s="1"/>
  <c r="F263" i="16"/>
  <c r="B263" i="16"/>
  <c r="G263" i="16"/>
  <c r="F264" i="16" l="1"/>
  <c r="C264" i="16"/>
  <c r="H264" i="16"/>
  <c r="A265" i="16" s="1"/>
  <c r="G264" i="16"/>
  <c r="B264" i="16"/>
  <c r="H265" i="16" l="1"/>
  <c r="A266" i="16" s="1"/>
  <c r="C265" i="16"/>
  <c r="G265" i="16"/>
  <c r="F265" i="16"/>
  <c r="B265" i="16"/>
  <c r="G266" i="16" l="1"/>
  <c r="B266" i="16"/>
  <c r="H266" i="16"/>
  <c r="A267" i="16" s="1"/>
  <c r="F266" i="16"/>
  <c r="C266" i="16"/>
  <c r="C267" i="16" l="1"/>
  <c r="H267" i="16"/>
  <c r="A268" i="16" s="1"/>
  <c r="G267" i="16"/>
  <c r="B267" i="16"/>
  <c r="F267" i="16"/>
  <c r="H268" i="16" l="1"/>
  <c r="A269" i="16" s="1"/>
  <c r="B268" i="16"/>
  <c r="G268" i="16"/>
  <c r="F268" i="16"/>
  <c r="C268" i="16"/>
  <c r="H269" i="16" l="1"/>
  <c r="A270" i="16" s="1"/>
  <c r="G269" i="16"/>
  <c r="F269" i="16"/>
  <c r="B269" i="16"/>
  <c r="C269" i="16"/>
  <c r="C270" i="16" l="1"/>
  <c r="G270" i="16"/>
  <c r="F270" i="16"/>
  <c r="H270" i="16"/>
  <c r="A271" i="16" s="1"/>
  <c r="B270" i="16"/>
  <c r="F271" i="16" l="1"/>
  <c r="B271" i="16"/>
  <c r="H271" i="16"/>
  <c r="A272" i="16" s="1"/>
  <c r="G271" i="16"/>
  <c r="C271" i="16"/>
  <c r="C272" i="16" l="1"/>
  <c r="B272" i="16"/>
  <c r="H272" i="16"/>
  <c r="A273" i="16" s="1"/>
  <c r="F272" i="16"/>
  <c r="G272" i="16"/>
  <c r="F273" i="16" l="1"/>
  <c r="B273" i="16"/>
  <c r="G273" i="16"/>
  <c r="H273" i="16"/>
  <c r="A274" i="16" s="1"/>
  <c r="C273" i="16"/>
  <c r="F274" i="16" l="1"/>
  <c r="C274" i="16"/>
  <c r="G274" i="16"/>
  <c r="H274" i="16"/>
  <c r="A275" i="16" s="1"/>
  <c r="B274" i="16"/>
  <c r="F275" i="16" l="1"/>
  <c r="G275" i="16"/>
  <c r="H275" i="16"/>
  <c r="A276" i="16" s="1"/>
  <c r="B275" i="16"/>
  <c r="C275" i="16"/>
  <c r="B276" i="16" l="1"/>
  <c r="C276" i="16"/>
  <c r="G276" i="16"/>
  <c r="F276" i="16"/>
  <c r="H276" i="16"/>
  <c r="A277" i="16" s="1"/>
  <c r="F277" i="16" l="1"/>
  <c r="C277" i="16"/>
  <c r="G277" i="16"/>
  <c r="H277" i="16"/>
  <c r="A278" i="16" s="1"/>
  <c r="B277" i="16"/>
  <c r="H278" i="16" l="1"/>
  <c r="A279" i="16" s="1"/>
  <c r="F278" i="16"/>
  <c r="G278" i="16"/>
  <c r="C278" i="16"/>
  <c r="B278" i="16"/>
  <c r="F279" i="16" l="1"/>
  <c r="B279" i="16"/>
  <c r="G279" i="16"/>
  <c r="H279" i="16"/>
  <c r="A280" i="16" s="1"/>
  <c r="C279" i="16"/>
  <c r="F280" i="16" l="1"/>
  <c r="B280" i="16"/>
  <c r="G280" i="16"/>
  <c r="H280" i="16"/>
  <c r="A281" i="16" s="1"/>
  <c r="C280" i="16"/>
  <c r="B281" i="16" l="1"/>
  <c r="F281" i="16"/>
  <c r="C281" i="16"/>
  <c r="H281" i="16"/>
  <c r="A282" i="16" s="1"/>
  <c r="G281" i="16"/>
  <c r="C282" i="16" l="1"/>
  <c r="F282" i="16"/>
  <c r="H282" i="16"/>
  <c r="A283" i="16" s="1"/>
  <c r="G282" i="16"/>
  <c r="B282" i="16"/>
  <c r="C283" i="16" l="1"/>
  <c r="F283" i="16"/>
  <c r="B283" i="16"/>
  <c r="G283" i="16"/>
  <c r="H283" i="16"/>
  <c r="A284" i="16" s="1"/>
  <c r="G284" i="16" l="1"/>
  <c r="C284" i="16"/>
  <c r="H284" i="16"/>
  <c r="A285" i="16" s="1"/>
  <c r="B284" i="16"/>
  <c r="F284" i="16"/>
  <c r="F285" i="16" l="1"/>
  <c r="B285" i="16"/>
  <c r="G285" i="16"/>
  <c r="H285" i="16"/>
  <c r="A286" i="16" s="1"/>
  <c r="C285" i="16"/>
  <c r="C286" i="16" l="1"/>
  <c r="G286" i="16"/>
  <c r="F286" i="16"/>
  <c r="B286" i="16"/>
  <c r="H286" i="16"/>
  <c r="A287" i="16" s="1"/>
  <c r="C287" i="16" l="1"/>
  <c r="G287" i="16"/>
  <c r="H287" i="16"/>
  <c r="A288" i="16" s="1"/>
  <c r="F287" i="16"/>
  <c r="B287" i="16"/>
  <c r="B288" i="16" l="1"/>
  <c r="G288" i="16"/>
  <c r="C288" i="16"/>
  <c r="F288" i="16"/>
  <c r="H288" i="16"/>
  <c r="A289" i="16" s="1"/>
  <c r="C289" i="16" l="1"/>
  <c r="H289" i="16"/>
  <c r="A290" i="16" s="1"/>
  <c r="B289" i="16"/>
  <c r="F289" i="16"/>
  <c r="G289" i="16"/>
  <c r="B290" i="16" l="1"/>
  <c r="H290" i="16"/>
  <c r="A291" i="16" s="1"/>
  <c r="F290" i="16"/>
  <c r="G290" i="16"/>
  <c r="C290" i="16"/>
  <c r="H291" i="16" l="1"/>
  <c r="A292" i="16" s="1"/>
  <c r="B291" i="16"/>
  <c r="F291" i="16"/>
  <c r="G291" i="16"/>
  <c r="C291" i="16"/>
  <c r="B292" i="16" l="1"/>
  <c r="H292" i="16"/>
  <c r="A293" i="16" s="1"/>
  <c r="C292" i="16"/>
  <c r="G292" i="16"/>
  <c r="F292" i="16"/>
  <c r="C293" i="16" l="1"/>
  <c r="F293" i="16"/>
  <c r="H293" i="16"/>
  <c r="A294" i="16" s="1"/>
  <c r="B293" i="16"/>
  <c r="G293" i="16"/>
  <c r="C294" i="16" l="1"/>
  <c r="H294" i="16"/>
  <c r="A295" i="16" s="1"/>
  <c r="B294" i="16"/>
  <c r="G294" i="16"/>
  <c r="F294" i="16"/>
  <c r="F295" i="16" l="1"/>
  <c r="G295" i="16"/>
  <c r="H295" i="16"/>
  <c r="A296" i="16" s="1"/>
  <c r="B295" i="16"/>
  <c r="C295" i="16"/>
  <c r="H296" i="16" l="1"/>
  <c r="A297" i="16" s="1"/>
  <c r="G296" i="16"/>
  <c r="F296" i="16"/>
  <c r="B296" i="16"/>
  <c r="C296" i="16"/>
  <c r="B297" i="16" l="1"/>
  <c r="C297" i="16"/>
  <c r="F297" i="16"/>
  <c r="H297" i="16"/>
  <c r="A298" i="16" s="1"/>
  <c r="G297" i="16"/>
  <c r="G298" i="16" l="1"/>
  <c r="C298" i="16"/>
  <c r="F298" i="16"/>
  <c r="B298" i="16"/>
  <c r="H298" i="16"/>
  <c r="A299" i="16" s="1"/>
  <c r="B299" i="16" l="1"/>
  <c r="G299" i="16"/>
  <c r="H299" i="16"/>
  <c r="A300" i="16" s="1"/>
  <c r="F299" i="16"/>
  <c r="C299" i="16"/>
  <c r="H300" i="16" l="1"/>
  <c r="A301" i="16" s="1"/>
  <c r="B300" i="16"/>
  <c r="F300" i="16"/>
  <c r="C300" i="16"/>
  <c r="G300" i="16"/>
  <c r="B301" i="16" l="1"/>
  <c r="F301" i="16"/>
  <c r="C301" i="16"/>
  <c r="H301" i="16"/>
  <c r="A302" i="16" s="1"/>
  <c r="G301" i="16"/>
  <c r="G302" i="16" l="1"/>
  <c r="H302" i="16"/>
  <c r="A303" i="16" s="1"/>
  <c r="B302" i="16"/>
  <c r="C302" i="16"/>
  <c r="F302" i="16"/>
  <c r="G303" i="16" l="1"/>
  <c r="F303" i="16"/>
  <c r="B303" i="16"/>
  <c r="C303" i="16"/>
  <c r="H303" i="16"/>
  <c r="A304" i="16" s="1"/>
  <c r="F304" i="16" l="1"/>
  <c r="G304" i="16"/>
  <c r="B304" i="16"/>
  <c r="C304" i="16"/>
  <c r="H304" i="16"/>
  <c r="A305" i="16" s="1"/>
  <c r="G305" i="16" l="1"/>
  <c r="C305" i="16"/>
  <c r="H305" i="16"/>
  <c r="A306" i="16" s="1"/>
  <c r="B305" i="16"/>
  <c r="F305" i="16"/>
  <c r="H306" i="16" l="1"/>
  <c r="A307" i="16" s="1"/>
  <c r="F306" i="16"/>
  <c r="B306" i="16"/>
  <c r="G306" i="16"/>
  <c r="C306" i="16"/>
  <c r="F307" i="16" l="1"/>
  <c r="H307" i="16"/>
  <c r="A308" i="16" s="1"/>
  <c r="B307" i="16"/>
  <c r="G307" i="16"/>
  <c r="C307" i="16"/>
  <c r="H308" i="16" l="1"/>
  <c r="A309" i="16" s="1"/>
  <c r="C308" i="16"/>
  <c r="B308" i="16"/>
  <c r="F308" i="16"/>
  <c r="G308" i="16"/>
  <c r="H309" i="16" l="1"/>
  <c r="A310" i="16" s="1"/>
  <c r="F309" i="16"/>
  <c r="B309" i="16"/>
  <c r="G309" i="16"/>
  <c r="C309" i="16"/>
  <c r="B310" i="16" l="1"/>
  <c r="F310" i="16"/>
  <c r="C310" i="16"/>
  <c r="G310" i="16"/>
  <c r="H310" i="16"/>
  <c r="A311" i="16" s="1"/>
  <c r="G311" i="16" l="1"/>
  <c r="B311" i="16"/>
  <c r="C311" i="16"/>
  <c r="F311" i="16"/>
  <c r="H311" i="16"/>
  <c r="A312" i="16" s="1"/>
  <c r="H312" i="16" l="1"/>
  <c r="A313" i="16" s="1"/>
  <c r="F312" i="16"/>
  <c r="G312" i="16"/>
  <c r="B312" i="16"/>
  <c r="C312" i="16"/>
  <c r="G313" i="16" l="1"/>
  <c r="C313" i="16"/>
  <c r="F313" i="16"/>
  <c r="B313" i="16"/>
  <c r="H313" i="16"/>
  <c r="A314" i="16" s="1"/>
  <c r="F314" i="16" l="1"/>
  <c r="G314" i="16"/>
  <c r="C314" i="16"/>
  <c r="B314" i="16"/>
  <c r="H314" i="16"/>
  <c r="A315" i="16" s="1"/>
  <c r="B315" i="16" l="1"/>
  <c r="G315" i="16"/>
  <c r="C315" i="16"/>
  <c r="F315" i="16"/>
  <c r="H315" i="16"/>
  <c r="A316" i="16" s="1"/>
  <c r="C316" i="16" l="1"/>
  <c r="B316" i="16"/>
  <c r="G316" i="16"/>
  <c r="H316" i="16"/>
  <c r="A317" i="16" s="1"/>
  <c r="F316" i="16"/>
  <c r="G317" i="16" l="1"/>
  <c r="H317" i="16"/>
  <c r="A318" i="16" s="1"/>
  <c r="B317" i="16"/>
  <c r="C317" i="16"/>
  <c r="F317" i="16"/>
  <c r="H318" i="16" l="1"/>
  <c r="A319" i="16" s="1"/>
  <c r="C318" i="16"/>
  <c r="F318" i="16"/>
  <c r="G318" i="16"/>
  <c r="B318" i="16"/>
  <c r="C319" i="16" l="1"/>
  <c r="H319" i="16"/>
  <c r="A320" i="16" s="1"/>
  <c r="F319" i="16"/>
  <c r="G319" i="16"/>
  <c r="B319" i="16"/>
  <c r="C320" i="16" l="1"/>
  <c r="F320" i="16"/>
  <c r="B320" i="16"/>
  <c r="G320" i="16"/>
  <c r="H320" i="16"/>
  <c r="A321" i="16" s="1"/>
  <c r="B321" i="16" l="1"/>
  <c r="H321" i="16"/>
  <c r="A322" i="16" s="1"/>
  <c r="G321" i="16"/>
  <c r="C321" i="16"/>
  <c r="F321" i="16"/>
  <c r="H322" i="16" l="1"/>
  <c r="A323" i="16" s="1"/>
  <c r="C322" i="16"/>
  <c r="F322" i="16"/>
  <c r="B322" i="16"/>
  <c r="G322" i="16"/>
  <c r="F323" i="16" l="1"/>
  <c r="G323" i="16"/>
  <c r="B323" i="16"/>
  <c r="C323" i="16"/>
  <c r="H323" i="16"/>
  <c r="A324" i="16" s="1"/>
  <c r="F324" i="16" l="1"/>
  <c r="G324" i="16"/>
  <c r="H324" i="16"/>
  <c r="A325" i="16" s="1"/>
  <c r="C324" i="16"/>
  <c r="B324" i="16"/>
  <c r="H325" i="16" l="1"/>
  <c r="A326" i="16" s="1"/>
  <c r="G325" i="16"/>
  <c r="C325" i="16"/>
  <c r="B325" i="16"/>
  <c r="F325" i="16"/>
  <c r="B326" i="16" l="1"/>
  <c r="G326" i="16"/>
  <c r="F326" i="16"/>
  <c r="C326" i="16"/>
  <c r="H326" i="16"/>
  <c r="A327" i="16" s="1"/>
  <c r="G327" i="16" l="1"/>
  <c r="C327" i="16"/>
  <c r="B327" i="16"/>
  <c r="H327" i="16"/>
  <c r="A328" i="16" s="1"/>
  <c r="F327" i="16"/>
  <c r="B328" i="16" l="1"/>
  <c r="F328" i="16"/>
  <c r="G328" i="16"/>
  <c r="C328" i="16"/>
  <c r="H328" i="16"/>
  <c r="A329" i="16" s="1"/>
  <c r="G329" i="16" l="1"/>
  <c r="H329" i="16"/>
  <c r="A330" i="16" s="1"/>
  <c r="C329" i="16"/>
  <c r="B329" i="16"/>
  <c r="F329" i="16"/>
  <c r="B330" i="16" l="1"/>
  <c r="C330" i="16"/>
  <c r="H330" i="16"/>
  <c r="A331" i="16" s="1"/>
  <c r="G330" i="16"/>
  <c r="F330" i="16"/>
  <c r="G331" i="16" l="1"/>
  <c r="H331" i="16"/>
  <c r="A332" i="16" s="1"/>
  <c r="C331" i="16"/>
  <c r="B331" i="16"/>
  <c r="F331" i="16"/>
  <c r="B332" i="16" l="1"/>
  <c r="C332" i="16"/>
  <c r="G332" i="16"/>
  <c r="F332" i="16"/>
  <c r="H332" i="16"/>
  <c r="A333" i="16" s="1"/>
  <c r="F333" i="16" l="1"/>
  <c r="C333" i="16"/>
  <c r="H333" i="16"/>
  <c r="A334" i="16" s="1"/>
  <c r="G333" i="16"/>
  <c r="B333" i="16"/>
  <c r="B334" i="16" l="1"/>
  <c r="G334" i="16"/>
  <c r="C334" i="16"/>
  <c r="F334" i="16"/>
  <c r="H334" i="16"/>
  <c r="A335" i="16" s="1"/>
  <c r="G335" i="16" l="1"/>
  <c r="B335" i="16"/>
  <c r="C335" i="16"/>
  <c r="H335" i="16"/>
  <c r="A336" i="16" s="1"/>
  <c r="F335" i="16"/>
  <c r="F336" i="16" l="1"/>
  <c r="G336" i="16"/>
  <c r="B336" i="16"/>
  <c r="C336" i="16"/>
  <c r="H336" i="16"/>
  <c r="A337" i="16" s="1"/>
  <c r="G337" i="16" l="1"/>
  <c r="C337" i="16"/>
  <c r="B337" i="16"/>
  <c r="H337" i="16"/>
  <c r="A338" i="16" s="1"/>
  <c r="F337" i="16"/>
  <c r="G338" i="16" l="1"/>
  <c r="H338" i="16"/>
  <c r="A339" i="16" s="1"/>
  <c r="F338" i="16"/>
  <c r="B338" i="16"/>
  <c r="C338" i="16"/>
  <c r="B339" i="16" l="1"/>
  <c r="C339" i="16"/>
  <c r="H339" i="16"/>
  <c r="A340" i="16" s="1"/>
  <c r="G339" i="16"/>
  <c r="F339" i="16"/>
  <c r="F340" i="16" l="1"/>
  <c r="H340" i="16"/>
  <c r="A341" i="16" s="1"/>
  <c r="C340" i="16"/>
  <c r="B340" i="16"/>
  <c r="G340" i="16"/>
  <c r="B341" i="16" l="1"/>
  <c r="C341" i="16"/>
  <c r="F341" i="16"/>
  <c r="G341" i="16"/>
  <c r="H341" i="16"/>
  <c r="A342" i="16" s="1"/>
  <c r="B342" i="16" l="1"/>
  <c r="H342" i="16"/>
  <c r="A343" i="16" s="1"/>
  <c r="C342" i="16"/>
  <c r="F342" i="16"/>
  <c r="G342" i="16"/>
  <c r="B343" i="16" l="1"/>
  <c r="G343" i="16"/>
  <c r="F343" i="16"/>
  <c r="H343" i="16"/>
  <c r="A344" i="16" s="1"/>
  <c r="C343" i="16"/>
  <c r="F344" i="16" l="1"/>
  <c r="H344" i="16"/>
  <c r="A345" i="16" s="1"/>
  <c r="C344" i="16"/>
  <c r="G344" i="16"/>
  <c r="B344" i="16"/>
  <c r="F345" i="16" l="1"/>
  <c r="B345" i="16"/>
  <c r="C345" i="16"/>
  <c r="H345" i="16"/>
  <c r="A346" i="16" s="1"/>
  <c r="G345" i="16"/>
  <c r="F346" i="16" l="1"/>
  <c r="G346" i="16"/>
  <c r="H346" i="16"/>
  <c r="A347" i="16" s="1"/>
  <c r="B346" i="16"/>
  <c r="C346" i="16"/>
  <c r="G347" i="16" l="1"/>
  <c r="H347" i="16"/>
  <c r="A348" i="16" s="1"/>
  <c r="B347" i="16"/>
  <c r="F347" i="16"/>
  <c r="C347" i="16"/>
  <c r="B348" i="16" l="1"/>
  <c r="G348" i="16"/>
  <c r="H348" i="16"/>
  <c r="A349" i="16" s="1"/>
  <c r="C348" i="16"/>
  <c r="F348" i="16"/>
  <c r="B349" i="16" l="1"/>
  <c r="G349" i="16"/>
  <c r="C349" i="16"/>
  <c r="F349" i="16"/>
  <c r="H349" i="16"/>
  <c r="A350" i="16" s="1"/>
  <c r="B350" i="16" l="1"/>
  <c r="F350" i="16"/>
  <c r="H350" i="16"/>
  <c r="A351" i="16" s="1"/>
  <c r="G350" i="16"/>
  <c r="C350" i="16"/>
  <c r="F351" i="16" l="1"/>
  <c r="B351" i="16"/>
  <c r="G351" i="16"/>
  <c r="C351" i="16"/>
  <c r="H351" i="16"/>
  <c r="A352" i="16" s="1"/>
  <c r="F352" i="16" l="1"/>
  <c r="C352" i="16"/>
  <c r="H352" i="16"/>
  <c r="A353" i="16" s="1"/>
  <c r="B352" i="16"/>
  <c r="G352" i="16"/>
  <c r="C353" i="16" l="1"/>
  <c r="B353" i="16"/>
  <c r="F353" i="16"/>
  <c r="G353" i="16"/>
  <c r="H353" i="16"/>
  <c r="A354" i="16" s="1"/>
  <c r="C354" i="16" l="1"/>
  <c r="B354" i="16"/>
  <c r="H354" i="16"/>
  <c r="A355" i="16" s="1"/>
  <c r="F354" i="16"/>
  <c r="G354" i="16"/>
  <c r="B355" i="16" l="1"/>
  <c r="C355" i="16"/>
  <c r="F355" i="16"/>
  <c r="G355" i="16"/>
  <c r="H355" i="16"/>
  <c r="A356" i="16" s="1"/>
  <c r="G356" i="16" l="1"/>
  <c r="C356" i="16"/>
  <c r="B356" i="16"/>
  <c r="F356" i="16"/>
  <c r="H356" i="16"/>
  <c r="A357" i="16" s="1"/>
  <c r="F357" i="16" l="1"/>
  <c r="H357" i="16"/>
  <c r="A358" i="16" s="1"/>
  <c r="G357" i="16"/>
  <c r="B357" i="16"/>
  <c r="C357" i="16"/>
  <c r="F358" i="16" l="1"/>
  <c r="C358" i="16"/>
  <c r="H358" i="16"/>
  <c r="A359" i="16" s="1"/>
  <c r="G358" i="16"/>
  <c r="B358" i="16"/>
  <c r="F359" i="16" l="1"/>
  <c r="H359" i="16"/>
  <c r="A360" i="16" s="1"/>
  <c r="B359" i="16"/>
  <c r="C359" i="16"/>
  <c r="G359" i="16"/>
  <c r="H360" i="16" l="1"/>
  <c r="A361" i="16" s="1"/>
  <c r="C360" i="16"/>
  <c r="G360" i="16"/>
  <c r="F360" i="16"/>
  <c r="B360" i="16"/>
  <c r="C361" i="16" l="1"/>
  <c r="F361" i="16"/>
  <c r="G361" i="16"/>
  <c r="H361" i="16"/>
  <c r="A362" i="16" s="1"/>
  <c r="B361" i="16"/>
  <c r="H362" i="16" l="1"/>
  <c r="A363" i="16" s="1"/>
  <c r="B362" i="16"/>
  <c r="G362" i="16"/>
  <c r="F362" i="16"/>
  <c r="C362" i="16"/>
  <c r="H363" i="16" l="1"/>
  <c r="A364" i="16" s="1"/>
  <c r="F363" i="16"/>
  <c r="B363" i="16"/>
  <c r="C363" i="16"/>
  <c r="G363" i="16"/>
  <c r="F364" i="16" l="1"/>
  <c r="H364" i="16"/>
  <c r="A365" i="16" s="1"/>
  <c r="C364" i="16"/>
  <c r="B364" i="16"/>
  <c r="G364" i="16"/>
  <c r="H365" i="16" l="1"/>
  <c r="A366" i="16" s="1"/>
  <c r="G365" i="16"/>
  <c r="F365" i="16"/>
  <c r="B365" i="16"/>
  <c r="C365" i="16"/>
  <c r="H366" i="16" l="1"/>
  <c r="A367" i="16" s="1"/>
  <c r="B366" i="16"/>
  <c r="C366" i="16"/>
  <c r="G366" i="16"/>
  <c r="F366" i="16"/>
  <c r="B367" i="16" l="1"/>
  <c r="C367" i="16"/>
  <c r="H367" i="16"/>
  <c r="A368" i="16" s="1"/>
  <c r="G367" i="16"/>
  <c r="F367" i="16"/>
  <c r="B368" i="16" l="1"/>
  <c r="F368" i="16"/>
  <c r="H368" i="16"/>
  <c r="A369" i="16" s="1"/>
  <c r="C368" i="16"/>
  <c r="G368" i="16"/>
  <c r="B369" i="16" l="1"/>
  <c r="C369" i="16"/>
  <c r="H369" i="16"/>
  <c r="A370" i="16" s="1"/>
  <c r="F369" i="16"/>
  <c r="G369" i="16"/>
  <c r="H370" i="16" l="1"/>
  <c r="A371" i="16" s="1"/>
  <c r="F370" i="16"/>
  <c r="G370" i="16"/>
  <c r="B370" i="16"/>
  <c r="C370" i="16"/>
  <c r="B371" i="16" l="1"/>
  <c r="H371" i="16"/>
  <c r="A372" i="16" s="1"/>
  <c r="C371" i="16"/>
  <c r="G371" i="16"/>
  <c r="F371" i="16"/>
  <c r="B372" i="16" l="1"/>
  <c r="G372" i="16"/>
  <c r="F372" i="16"/>
  <c r="C372" i="16"/>
  <c r="H372" i="16"/>
  <c r="A373" i="16" s="1"/>
  <c r="B373" i="16" l="1"/>
  <c r="F373" i="16"/>
  <c r="H373" i="16"/>
  <c r="A374" i="16" s="1"/>
  <c r="C373" i="16"/>
  <c r="G373" i="16"/>
  <c r="C374" i="16" l="1"/>
  <c r="F374" i="16"/>
  <c r="B374" i="16"/>
  <c r="G374" i="16"/>
  <c r="H374" i="16"/>
  <c r="A375" i="16" s="1"/>
  <c r="G375" i="16" l="1"/>
  <c r="F375" i="16"/>
  <c r="C375" i="16"/>
  <c r="H375" i="16"/>
  <c r="A376" i="16" s="1"/>
  <c r="B375" i="16"/>
  <c r="C376" i="16" l="1"/>
  <c r="F376" i="16"/>
  <c r="B376" i="16"/>
  <c r="G376" i="16"/>
  <c r="H376" i="16"/>
  <c r="A377" i="16" s="1"/>
  <c r="F377" i="16" l="1"/>
  <c r="H377" i="16"/>
  <c r="A378" i="16" s="1"/>
  <c r="G377" i="16"/>
  <c r="C377" i="16"/>
  <c r="B377" i="16"/>
  <c r="H378" i="16" l="1"/>
  <c r="A379" i="16" s="1"/>
  <c r="B378" i="16"/>
  <c r="C378" i="16"/>
  <c r="G378" i="16"/>
  <c r="F378" i="16"/>
  <c r="G379" i="16" l="1"/>
  <c r="H379" i="16"/>
  <c r="A380" i="16" s="1"/>
  <c r="C379" i="16"/>
  <c r="F379" i="16"/>
  <c r="B379" i="16"/>
  <c r="G380" i="16" l="1"/>
  <c r="H380" i="16"/>
  <c r="A381" i="16" s="1"/>
  <c r="F380" i="16"/>
  <c r="C380" i="16"/>
  <c r="B380" i="16"/>
  <c r="F381" i="16" l="1"/>
  <c r="B381" i="16"/>
  <c r="G381" i="16"/>
  <c r="H381" i="16"/>
  <c r="A382" i="16" s="1"/>
  <c r="C381" i="16"/>
  <c r="F382" i="16" l="1"/>
  <c r="H382" i="16"/>
  <c r="A383" i="16" s="1"/>
  <c r="C382" i="16"/>
  <c r="B382" i="16"/>
  <c r="G382" i="16"/>
  <c r="B383" i="16" l="1"/>
  <c r="F383" i="16"/>
  <c r="C383" i="16"/>
  <c r="G383" i="16"/>
  <c r="H383" i="16"/>
  <c r="A384" i="16" s="1"/>
  <c r="B384" i="16" l="1"/>
  <c r="G384" i="16"/>
  <c r="C384" i="16"/>
  <c r="H384" i="16"/>
  <c r="A385" i="16" s="1"/>
  <c r="F384" i="16"/>
  <c r="C385" i="16" l="1"/>
  <c r="B385" i="16"/>
  <c r="H385" i="16"/>
  <c r="A386" i="16" s="1"/>
  <c r="G385" i="16"/>
  <c r="F385" i="16"/>
  <c r="C386" i="16" l="1"/>
  <c r="G386" i="16"/>
  <c r="B386" i="16"/>
  <c r="F386" i="16"/>
  <c r="H386" i="16"/>
  <c r="A387" i="16" s="1"/>
  <c r="G387" i="16" l="1"/>
  <c r="F387" i="16"/>
  <c r="B387" i="16"/>
  <c r="C387" i="16"/>
  <c r="H387" i="16"/>
  <c r="A388" i="16" s="1"/>
  <c r="F388" i="16" l="1"/>
  <c r="H388" i="16"/>
  <c r="A389" i="16" s="1"/>
  <c r="G388" i="16"/>
  <c r="B388" i="16"/>
  <c r="C388" i="16"/>
  <c r="F389" i="16" l="1"/>
  <c r="C389" i="16"/>
  <c r="G389" i="16"/>
  <c r="H389" i="16"/>
  <c r="A390" i="16" s="1"/>
  <c r="B389" i="16"/>
  <c r="B390" i="16" l="1"/>
  <c r="C390" i="16"/>
  <c r="G390" i="16"/>
  <c r="F390" i="16"/>
  <c r="H390" i="16"/>
  <c r="A391" i="16" s="1"/>
  <c r="F391" i="16" l="1"/>
  <c r="H391" i="16"/>
  <c r="A392" i="16" s="1"/>
  <c r="G391" i="16"/>
  <c r="B391" i="16"/>
  <c r="C391" i="16"/>
  <c r="C392" i="16" l="1"/>
  <c r="B392" i="16"/>
  <c r="H392" i="16"/>
  <c r="A393" i="16" s="1"/>
  <c r="G392" i="16"/>
  <c r="F392" i="16"/>
  <c r="B393" i="16" l="1"/>
  <c r="H393" i="16"/>
  <c r="A394" i="16" s="1"/>
  <c r="C393" i="16"/>
  <c r="G393" i="16"/>
  <c r="F393" i="16"/>
  <c r="H394" i="16" l="1"/>
  <c r="A395" i="16" s="1"/>
  <c r="B394" i="16"/>
  <c r="G394" i="16"/>
  <c r="C394" i="16"/>
  <c r="F394" i="16"/>
  <c r="F395" i="16" l="1"/>
  <c r="H395" i="16"/>
  <c r="A396" i="16" s="1"/>
  <c r="C395" i="16"/>
  <c r="B395" i="16"/>
  <c r="G395" i="16"/>
  <c r="C396" i="16" l="1"/>
  <c r="B396" i="16"/>
  <c r="F396" i="16"/>
  <c r="H396" i="16"/>
  <c r="A397" i="16" s="1"/>
  <c r="G396" i="16"/>
  <c r="C397" i="16" l="1"/>
  <c r="F397" i="16"/>
  <c r="G397" i="16"/>
  <c r="H397" i="16"/>
  <c r="A398" i="16" s="1"/>
  <c r="B397" i="16"/>
  <c r="F398" i="16" l="1"/>
  <c r="G398" i="16"/>
  <c r="C398" i="16"/>
  <c r="H398" i="16"/>
  <c r="A399" i="16" s="1"/>
  <c r="B398" i="16"/>
  <c r="H399" i="16" l="1"/>
  <c r="A400" i="16" s="1"/>
  <c r="F399" i="16"/>
  <c r="B399" i="16"/>
  <c r="G399" i="16"/>
  <c r="C399" i="16"/>
  <c r="G400" i="16" l="1"/>
  <c r="B400" i="16"/>
  <c r="C400" i="16"/>
  <c r="F400" i="16"/>
  <c r="H400" i="16"/>
  <c r="A401" i="16" s="1"/>
  <c r="H401" i="16" l="1"/>
  <c r="A402" i="16" s="1"/>
  <c r="G401" i="16"/>
  <c r="F401" i="16"/>
  <c r="C401" i="16"/>
  <c r="B401" i="16"/>
  <c r="H402" i="16" l="1"/>
  <c r="A403" i="16" s="1"/>
  <c r="C402" i="16"/>
  <c r="B402" i="16"/>
  <c r="F402" i="16"/>
  <c r="G402" i="16"/>
  <c r="H403" i="16" l="1"/>
  <c r="A404" i="16" s="1"/>
  <c r="F403" i="16"/>
  <c r="B403" i="16"/>
  <c r="G403" i="16"/>
  <c r="C403" i="16"/>
  <c r="H404" i="16" l="1"/>
  <c r="A405" i="16" s="1"/>
  <c r="C404" i="16"/>
  <c r="B404" i="16"/>
  <c r="F404" i="16"/>
  <c r="G404" i="16"/>
  <c r="G405" i="16" l="1"/>
  <c r="B405" i="16"/>
  <c r="C405" i="16"/>
  <c r="H405" i="16"/>
  <c r="A406" i="16" s="1"/>
  <c r="F405" i="16"/>
  <c r="F406" i="16" l="1"/>
  <c r="G406" i="16"/>
  <c r="B406" i="16"/>
  <c r="C406" i="16"/>
  <c r="H406" i="16"/>
  <c r="A407" i="16" s="1"/>
  <c r="G407" i="16" l="1"/>
  <c r="C407" i="16"/>
  <c r="F407" i="16"/>
  <c r="H407" i="16"/>
  <c r="A408" i="16" s="1"/>
  <c r="B407" i="16"/>
  <c r="F408" i="16" l="1"/>
  <c r="B408" i="16"/>
  <c r="C408" i="16"/>
  <c r="H408" i="16"/>
  <c r="A409" i="16" s="1"/>
  <c r="G408" i="16"/>
  <c r="C409" i="16" l="1"/>
  <c r="H409" i="16"/>
  <c r="A410" i="16" s="1"/>
  <c r="B409" i="16"/>
  <c r="G409" i="16"/>
  <c r="F409" i="16"/>
  <c r="F410" i="16" l="1"/>
  <c r="B410" i="16"/>
  <c r="C410" i="16"/>
  <c r="H410" i="16"/>
  <c r="A411" i="16" s="1"/>
  <c r="G410" i="16"/>
  <c r="C411" i="16" l="1"/>
  <c r="B411" i="16"/>
  <c r="G411" i="16"/>
  <c r="F411" i="16"/>
  <c r="H411" i="16"/>
  <c r="A412" i="16" s="1"/>
  <c r="B412" i="16" l="1"/>
  <c r="H412" i="16"/>
  <c r="A413" i="16" s="1"/>
  <c r="C412" i="16"/>
  <c r="G412" i="16"/>
  <c r="F412" i="16"/>
  <c r="B413" i="16" l="1"/>
  <c r="G413" i="16"/>
  <c r="H413" i="16"/>
  <c r="A414" i="16" s="1"/>
  <c r="F413" i="16"/>
  <c r="C413" i="16"/>
  <c r="C414" i="16" l="1"/>
  <c r="B414" i="16"/>
  <c r="H414" i="16"/>
  <c r="A415" i="16" s="1"/>
  <c r="G414" i="16"/>
  <c r="F414" i="16"/>
  <c r="G415" i="16" l="1"/>
  <c r="F415" i="16"/>
  <c r="H415" i="16"/>
  <c r="A416" i="16" s="1"/>
  <c r="C415" i="16"/>
  <c r="B415" i="16"/>
  <c r="G416" i="16" l="1"/>
  <c r="B416" i="16"/>
  <c r="C416" i="16"/>
  <c r="H416" i="16"/>
  <c r="A417" i="16" s="1"/>
  <c r="F416" i="16"/>
  <c r="G417" i="16" l="1"/>
  <c r="F417" i="16"/>
  <c r="B417" i="16"/>
  <c r="C417" i="16"/>
  <c r="H417" i="16"/>
  <c r="A418" i="16" s="1"/>
  <c r="C418" i="16" l="1"/>
  <c r="F418" i="16"/>
  <c r="G418" i="16"/>
  <c r="B418" i="16"/>
  <c r="H418" i="16"/>
  <c r="A419" i="16" s="1"/>
  <c r="G419" i="16" l="1"/>
  <c r="H419" i="16"/>
  <c r="A420" i="16" s="1"/>
  <c r="C419" i="16"/>
  <c r="B419" i="16"/>
  <c r="F419" i="16"/>
  <c r="B420" i="16" l="1"/>
  <c r="F420" i="16"/>
  <c r="G420" i="16"/>
  <c r="H420" i="16"/>
  <c r="A421" i="16" s="1"/>
  <c r="C420" i="16"/>
  <c r="G421" i="16" l="1"/>
  <c r="H421" i="16"/>
  <c r="A422" i="16" s="1"/>
  <c r="F421" i="16"/>
  <c r="C421" i="16"/>
  <c r="B421" i="16"/>
  <c r="H422" i="16" l="1"/>
  <c r="A423" i="16" s="1"/>
  <c r="C422" i="16"/>
  <c r="G422" i="16"/>
  <c r="F422" i="16"/>
  <c r="B422" i="16"/>
  <c r="H423" i="16" l="1"/>
  <c r="A424" i="16" s="1"/>
  <c r="C423" i="16"/>
  <c r="B423" i="16"/>
  <c r="G423" i="16"/>
  <c r="F423" i="16"/>
  <c r="F424" i="16" l="1"/>
  <c r="H424" i="16"/>
  <c r="A425" i="16" s="1"/>
  <c r="C424" i="16"/>
  <c r="G424" i="16"/>
  <c r="B424" i="16"/>
  <c r="F425" i="16" l="1"/>
  <c r="H425" i="16"/>
  <c r="A426" i="16" s="1"/>
  <c r="G425" i="16"/>
  <c r="C425" i="16"/>
  <c r="B425" i="16"/>
  <c r="G426" i="16" l="1"/>
  <c r="H426" i="16"/>
  <c r="A427" i="16" s="1"/>
  <c r="F426" i="16"/>
  <c r="C426" i="16"/>
  <c r="B426" i="16"/>
  <c r="H427" i="16" l="1"/>
  <c r="A428" i="16" s="1"/>
  <c r="G427" i="16"/>
  <c r="C427" i="16"/>
  <c r="B427" i="16"/>
  <c r="F427" i="16"/>
  <c r="C428" i="16" l="1"/>
  <c r="F428" i="16"/>
  <c r="G428" i="16"/>
  <c r="H428" i="16"/>
  <c r="A429" i="16" s="1"/>
  <c r="B428" i="16"/>
  <c r="G429" i="16" l="1"/>
  <c r="C429" i="16"/>
  <c r="B429" i="16"/>
  <c r="H429" i="16"/>
  <c r="A430" i="16" s="1"/>
  <c r="F429" i="16"/>
  <c r="C430" i="16" l="1"/>
  <c r="F430" i="16"/>
  <c r="B430" i="16"/>
  <c r="G430" i="16"/>
  <c r="H430" i="16"/>
  <c r="A431" i="16" s="1"/>
  <c r="G431" i="16" l="1"/>
  <c r="C431" i="16"/>
  <c r="F431" i="16"/>
  <c r="B431" i="16"/>
  <c r="H431" i="16"/>
  <c r="A432" i="16" s="1"/>
  <c r="G432" i="16" l="1"/>
  <c r="H432" i="16"/>
  <c r="A433" i="16" s="1"/>
  <c r="B432" i="16"/>
  <c r="F432" i="16"/>
  <c r="C432" i="16"/>
  <c r="C433" i="16" l="1"/>
  <c r="F433" i="16"/>
  <c r="H433" i="16"/>
  <c r="A434" i="16" s="1"/>
  <c r="G433" i="16"/>
  <c r="B433" i="16"/>
  <c r="B434" i="16" l="1"/>
  <c r="C434" i="16"/>
  <c r="F434" i="16"/>
  <c r="H434" i="16"/>
  <c r="A435" i="16" s="1"/>
  <c r="G434" i="16"/>
  <c r="B435" i="16" l="1"/>
  <c r="G435" i="16"/>
  <c r="F435" i="16"/>
  <c r="H435" i="16"/>
  <c r="A436" i="16" s="1"/>
  <c r="C435" i="16"/>
  <c r="G436" i="16" l="1"/>
  <c r="C436" i="16"/>
  <c r="B436" i="16"/>
  <c r="F436" i="16"/>
  <c r="H436" i="16"/>
  <c r="A437" i="16" s="1"/>
  <c r="C437" i="16" l="1"/>
  <c r="G437" i="16"/>
  <c r="F437" i="16"/>
  <c r="B437" i="16"/>
  <c r="H437" i="16"/>
  <c r="A438" i="16" s="1"/>
  <c r="B438" i="16" l="1"/>
  <c r="F438" i="16"/>
  <c r="H438" i="16"/>
  <c r="A439" i="16" s="1"/>
  <c r="C438" i="16"/>
  <c r="G438" i="16"/>
  <c r="C439" i="16" l="1"/>
  <c r="H439" i="16"/>
  <c r="A440" i="16" s="1"/>
  <c r="B439" i="16"/>
  <c r="F439" i="16"/>
  <c r="G439" i="16"/>
  <c r="G440" i="16" l="1"/>
  <c r="B440" i="16"/>
  <c r="F440" i="16"/>
  <c r="H440" i="16"/>
  <c r="A441" i="16" s="1"/>
  <c r="C440" i="16"/>
  <c r="F441" i="16" l="1"/>
  <c r="B441" i="16"/>
  <c r="G441" i="16"/>
  <c r="C441" i="16"/>
  <c r="H441" i="16"/>
  <c r="A442" i="16" s="1"/>
  <c r="C442" i="16" l="1"/>
  <c r="B442" i="16"/>
  <c r="F442" i="16"/>
  <c r="G442" i="16"/>
  <c r="H442" i="16"/>
  <c r="A443" i="16" s="1"/>
  <c r="B443" i="16" l="1"/>
  <c r="H443" i="16"/>
  <c r="A444" i="16" s="1"/>
  <c r="C443" i="16"/>
  <c r="F443" i="16"/>
  <c r="G443" i="16"/>
  <c r="G444" i="16" l="1"/>
  <c r="B444" i="16"/>
  <c r="F444" i="16"/>
  <c r="C444" i="16"/>
  <c r="H444" i="16"/>
  <c r="A445" i="16" s="1"/>
  <c r="C445" i="16" l="1"/>
  <c r="B445" i="16"/>
  <c r="F445" i="16"/>
  <c r="H445" i="16"/>
  <c r="A446" i="16" s="1"/>
  <c r="G445" i="16"/>
  <c r="F446" i="16" l="1"/>
  <c r="B446" i="16"/>
  <c r="C446" i="16"/>
  <c r="H446" i="16"/>
  <c r="A447" i="16" s="1"/>
  <c r="G446" i="16"/>
  <c r="B447" i="16" l="1"/>
  <c r="H447" i="16"/>
  <c r="A448" i="16" s="1"/>
  <c r="C447" i="16"/>
  <c r="F447" i="16"/>
  <c r="G447" i="16"/>
  <c r="F448" i="16" l="1"/>
  <c r="C448" i="16"/>
  <c r="B448" i="16"/>
  <c r="H448" i="16"/>
  <c r="A449" i="16" s="1"/>
  <c r="G448" i="16"/>
  <c r="G449" i="16" l="1"/>
  <c r="C449" i="16"/>
  <c r="H449" i="16"/>
  <c r="A450" i="16" s="1"/>
  <c r="F449" i="16"/>
  <c r="B449" i="16"/>
  <c r="F450" i="16" l="1"/>
  <c r="H450" i="16"/>
  <c r="A451" i="16" s="1"/>
  <c r="C450" i="16"/>
  <c r="B450" i="16"/>
  <c r="G450" i="16"/>
  <c r="H451" i="16" l="1"/>
  <c r="A452" i="16" s="1"/>
  <c r="B451" i="16"/>
  <c r="F451" i="16"/>
  <c r="G451" i="16"/>
  <c r="C451" i="16"/>
  <c r="G452" i="16" l="1"/>
  <c r="F452" i="16"/>
  <c r="B452" i="16"/>
  <c r="C452" i="16"/>
  <c r="H452" i="16"/>
  <c r="A453" i="16" s="1"/>
  <c r="H453" i="16" l="1"/>
  <c r="A454" i="16" s="1"/>
  <c r="C453" i="16"/>
  <c r="G453" i="16"/>
  <c r="B453" i="16"/>
  <c r="F453" i="16"/>
  <c r="F454" i="16" l="1"/>
  <c r="H454" i="16"/>
  <c r="A455" i="16" s="1"/>
  <c r="G454" i="16"/>
  <c r="C454" i="16"/>
  <c r="B454" i="16"/>
  <c r="G455" i="16" l="1"/>
  <c r="F455" i="16"/>
  <c r="B455" i="16"/>
  <c r="H455" i="16"/>
  <c r="A456" i="16" s="1"/>
  <c r="C455" i="16"/>
  <c r="B456" i="16" l="1"/>
  <c r="G456" i="16"/>
  <c r="H456" i="16"/>
  <c r="A457" i="16" s="1"/>
  <c r="F456" i="16"/>
  <c r="C456" i="16"/>
  <c r="B457" i="16" l="1"/>
  <c r="C457" i="16"/>
  <c r="F457" i="16"/>
  <c r="H457" i="16"/>
  <c r="A458" i="16" s="1"/>
  <c r="G457" i="16"/>
  <c r="B458" i="16" l="1"/>
  <c r="G458" i="16"/>
  <c r="H458" i="16"/>
  <c r="A459" i="16" s="1"/>
  <c r="F458" i="16"/>
  <c r="C458" i="16"/>
  <c r="C459" i="16" l="1"/>
  <c r="H459" i="16"/>
  <c r="A460" i="16" s="1"/>
  <c r="F459" i="16"/>
  <c r="B459" i="16"/>
  <c r="G459" i="16"/>
  <c r="C460" i="16" l="1"/>
  <c r="H460" i="16"/>
  <c r="A461" i="16" s="1"/>
  <c r="F460" i="16"/>
  <c r="B460" i="16"/>
  <c r="G460" i="16"/>
  <c r="G461" i="16" l="1"/>
  <c r="H461" i="16"/>
  <c r="A462" i="16" s="1"/>
  <c r="B461" i="16"/>
  <c r="F461" i="16"/>
  <c r="C461" i="16"/>
  <c r="F462" i="16" l="1"/>
  <c r="G462" i="16"/>
  <c r="C462" i="16"/>
  <c r="B462" i="16"/>
  <c r="H462" i="16"/>
  <c r="A463" i="16" s="1"/>
  <c r="G463" i="16" l="1"/>
  <c r="H463" i="16"/>
  <c r="A464" i="16" s="1"/>
  <c r="B463" i="16"/>
  <c r="F463" i="16"/>
  <c r="C463" i="16"/>
  <c r="B464" i="16" l="1"/>
  <c r="G464" i="16"/>
  <c r="C464" i="16"/>
  <c r="H464" i="16"/>
  <c r="A465" i="16" s="1"/>
  <c r="F464" i="16"/>
  <c r="F465" i="16" l="1"/>
  <c r="C465" i="16"/>
  <c r="B465" i="16"/>
  <c r="G465" i="16"/>
  <c r="H465" i="16"/>
  <c r="A466" i="16" s="1"/>
  <c r="C466" i="16" l="1"/>
  <c r="H466" i="16"/>
  <c r="A467" i="16" s="1"/>
  <c r="B466" i="16"/>
  <c r="F466" i="16"/>
  <c r="G466" i="16"/>
  <c r="C467" i="16" l="1"/>
  <c r="H467" i="16"/>
  <c r="A468" i="16" s="1"/>
  <c r="B467" i="16"/>
  <c r="F467" i="16"/>
  <c r="G467" i="16"/>
  <c r="B468" i="16" l="1"/>
  <c r="H468" i="16"/>
  <c r="A469" i="16" s="1"/>
  <c r="G468" i="16"/>
  <c r="F468" i="16"/>
  <c r="C468" i="16"/>
  <c r="B469" i="16" l="1"/>
  <c r="H469" i="16"/>
  <c r="A470" i="16" s="1"/>
  <c r="G469" i="16"/>
  <c r="F469" i="16"/>
  <c r="C469" i="16"/>
  <c r="H470" i="16" l="1"/>
  <c r="A471" i="16" s="1"/>
  <c r="G470" i="16"/>
  <c r="C470" i="16"/>
  <c r="F470" i="16"/>
  <c r="B470" i="16"/>
  <c r="C471" i="16" l="1"/>
  <c r="B471" i="16"/>
  <c r="G471" i="16"/>
  <c r="H471" i="16"/>
  <c r="A472" i="16" s="1"/>
  <c r="F471" i="16"/>
  <c r="B472" i="16" l="1"/>
  <c r="H472" i="16"/>
  <c r="A473" i="16" s="1"/>
  <c r="G472" i="16"/>
  <c r="C472" i="16"/>
  <c r="F472" i="16"/>
  <c r="B473" i="16" l="1"/>
  <c r="C473" i="16"/>
  <c r="F473" i="16"/>
  <c r="H473" i="16"/>
  <c r="A474" i="16" s="1"/>
  <c r="G473" i="16"/>
  <c r="B474" i="16" l="1"/>
  <c r="G474" i="16"/>
  <c r="F474" i="16"/>
  <c r="H474" i="16"/>
  <c r="A475" i="16" s="1"/>
  <c r="C474" i="16"/>
  <c r="F475" i="16" l="1"/>
  <c r="G475" i="16"/>
  <c r="H475" i="16"/>
  <c r="A476" i="16" s="1"/>
  <c r="C475" i="16"/>
  <c r="B475" i="16"/>
  <c r="H476" i="16" l="1"/>
  <c r="A477" i="16" s="1"/>
  <c r="B476" i="16"/>
  <c r="G476" i="16"/>
  <c r="F476" i="16"/>
  <c r="C476" i="16"/>
  <c r="B477" i="16" l="1"/>
  <c r="G477" i="16"/>
  <c r="C477" i="16"/>
  <c r="F477" i="16"/>
  <c r="H477" i="16"/>
  <c r="A478" i="16" s="1"/>
  <c r="F478" i="16" l="1"/>
  <c r="G478" i="16"/>
  <c r="H478" i="16"/>
  <c r="A479" i="16" s="1"/>
  <c r="B478" i="16"/>
  <c r="C478" i="16"/>
  <c r="G479" i="16" l="1"/>
  <c r="B479" i="16"/>
  <c r="F479" i="16"/>
  <c r="C479" i="16"/>
  <c r="H479" i="16"/>
  <c r="A480" i="16" s="1"/>
  <c r="H480" i="16" l="1"/>
  <c r="A481" i="16" s="1"/>
  <c r="G480" i="16"/>
  <c r="C480" i="16"/>
  <c r="B480" i="16"/>
  <c r="F480" i="16"/>
  <c r="H481" i="16" l="1"/>
  <c r="A482" i="16" s="1"/>
  <c r="B481" i="16"/>
  <c r="F481" i="16"/>
  <c r="C481" i="16"/>
  <c r="G481" i="16"/>
  <c r="G482" i="16" l="1"/>
  <c r="C482" i="16"/>
  <c r="B482" i="16"/>
  <c r="H482" i="16"/>
  <c r="A483" i="16" s="1"/>
  <c r="F482" i="16"/>
  <c r="F483" i="16" l="1"/>
  <c r="B483" i="16"/>
  <c r="H483" i="16"/>
  <c r="A484" i="16" s="1"/>
  <c r="G483" i="16"/>
  <c r="C483" i="16"/>
  <c r="B484" i="16" l="1"/>
  <c r="F484" i="16"/>
  <c r="C484" i="16"/>
  <c r="G484" i="16"/>
  <c r="H484" i="16"/>
  <c r="A485" i="16" s="1"/>
  <c r="C485" i="16" l="1"/>
  <c r="F485" i="16"/>
  <c r="B485" i="16"/>
  <c r="H485" i="16"/>
  <c r="A486" i="16" s="1"/>
  <c r="G485" i="16"/>
  <c r="B486" i="16" l="1"/>
  <c r="H486" i="16"/>
  <c r="A487" i="16" s="1"/>
  <c r="C486" i="16"/>
  <c r="F486" i="16"/>
  <c r="G486" i="16"/>
  <c r="G487" i="16" l="1"/>
  <c r="F487" i="16"/>
  <c r="B487" i="16"/>
  <c r="C487" i="16"/>
  <c r="H487" i="16"/>
  <c r="A488" i="16" s="1"/>
  <c r="F488" i="16" l="1"/>
  <c r="H488" i="16"/>
  <c r="A489" i="16" s="1"/>
  <c r="C488" i="16"/>
  <c r="G488" i="16"/>
  <c r="B488" i="16"/>
  <c r="H489" i="16" l="1"/>
  <c r="A490" i="16" s="1"/>
  <c r="B489" i="16"/>
  <c r="G489" i="16"/>
  <c r="F489" i="16"/>
  <c r="C489" i="16"/>
  <c r="G490" i="16" l="1"/>
  <c r="B490" i="16"/>
  <c r="H490" i="16"/>
  <c r="A491" i="16" s="1"/>
  <c r="C490" i="16"/>
  <c r="F490" i="16"/>
  <c r="B491" i="16" l="1"/>
  <c r="H491" i="16"/>
  <c r="A492" i="16" s="1"/>
  <c r="F491" i="16"/>
  <c r="G491" i="16"/>
  <c r="C491" i="16"/>
  <c r="B492" i="16" l="1"/>
  <c r="H492" i="16"/>
  <c r="A493" i="16" s="1"/>
  <c r="G492" i="16"/>
  <c r="F492" i="16"/>
  <c r="C492" i="16"/>
  <c r="C493" i="16" l="1"/>
  <c r="G493" i="16"/>
  <c r="H493" i="16"/>
  <c r="A494" i="16" s="1"/>
  <c r="B493" i="16"/>
  <c r="F493" i="16"/>
  <c r="H494" i="16" l="1"/>
  <c r="A495" i="16" s="1"/>
  <c r="B494" i="16"/>
  <c r="C494" i="16"/>
  <c r="F494" i="16"/>
  <c r="G494" i="16"/>
  <c r="F495" i="16" l="1"/>
  <c r="H495" i="16"/>
  <c r="A496" i="16" s="1"/>
  <c r="C495" i="16"/>
  <c r="G495" i="16"/>
  <c r="B495" i="16"/>
  <c r="B496" i="16" l="1"/>
  <c r="F496" i="16"/>
  <c r="H496" i="16"/>
  <c r="A497" i="16" s="1"/>
  <c r="G496" i="16"/>
  <c r="C496" i="16"/>
  <c r="F497" i="16" l="1"/>
  <c r="B497" i="16"/>
  <c r="G497" i="16"/>
  <c r="H497" i="16"/>
  <c r="A498" i="16" s="1"/>
  <c r="C497" i="16"/>
  <c r="F498" i="16" l="1"/>
  <c r="H498" i="16"/>
  <c r="A499" i="16" s="1"/>
  <c r="B498" i="16"/>
  <c r="G498" i="16"/>
  <c r="C498" i="16"/>
  <c r="F499" i="16" l="1"/>
  <c r="G499" i="16"/>
  <c r="H499" i="16"/>
  <c r="A500" i="16" s="1"/>
  <c r="B499" i="16"/>
  <c r="C499" i="16"/>
  <c r="H500" i="16" l="1"/>
  <c r="A501" i="16" s="1"/>
  <c r="C500" i="16"/>
  <c r="G500" i="16"/>
  <c r="F500" i="16"/>
  <c r="B500" i="16"/>
  <c r="F501" i="16" l="1"/>
  <c r="H501" i="16"/>
  <c r="A502" i="16" s="1"/>
  <c r="C501" i="16"/>
  <c r="B501" i="16"/>
  <c r="G501" i="16"/>
  <c r="G502" i="16" l="1"/>
  <c r="F502" i="16"/>
  <c r="B502" i="16"/>
  <c r="C502" i="16"/>
  <c r="H502" i="16"/>
  <c r="A503" i="16" s="1"/>
  <c r="F503" i="16" l="1"/>
  <c r="C503" i="16"/>
  <c r="G503" i="16"/>
  <c r="H503" i="16"/>
  <c r="A504" i="16" s="1"/>
  <c r="B503" i="16"/>
  <c r="B504" i="16" l="1"/>
  <c r="G504" i="16"/>
  <c r="F504" i="16"/>
  <c r="H504" i="16"/>
  <c r="A505" i="16" s="1"/>
  <c r="C504" i="16"/>
  <c r="B505" i="16" l="1"/>
  <c r="G505" i="16"/>
  <c r="F505" i="16"/>
  <c r="H505" i="16"/>
  <c r="A506" i="16" s="1"/>
  <c r="C505" i="16"/>
  <c r="F506" i="16" l="1"/>
  <c r="C506" i="16"/>
  <c r="H506" i="16"/>
  <c r="A507" i="16" s="1"/>
  <c r="B506" i="16"/>
  <c r="G506" i="16"/>
  <c r="G507" i="16" l="1"/>
  <c r="C507" i="16"/>
  <c r="B507" i="16"/>
  <c r="H507" i="16"/>
  <c r="A508" i="16" s="1"/>
  <c r="F507" i="16"/>
  <c r="H508" i="16" l="1"/>
  <c r="A509" i="16" s="1"/>
  <c r="F508" i="16"/>
  <c r="B508" i="16"/>
  <c r="C508" i="16"/>
  <c r="G508" i="16"/>
  <c r="G509" i="16" l="1"/>
  <c r="H509" i="16"/>
  <c r="A510" i="16" s="1"/>
  <c r="F509" i="16"/>
  <c r="B509" i="16"/>
  <c r="C509" i="16"/>
  <c r="G510" i="16" l="1"/>
  <c r="H510" i="16"/>
  <c r="A511" i="16" s="1"/>
  <c r="C510" i="16"/>
  <c r="F510" i="16"/>
  <c r="B510" i="16"/>
  <c r="B511" i="16" l="1"/>
  <c r="H511" i="16"/>
  <c r="A512" i="16" s="1"/>
  <c r="C511" i="16"/>
  <c r="F511" i="16"/>
  <c r="G511" i="16"/>
  <c r="G512" i="16" l="1"/>
  <c r="F512" i="16"/>
  <c r="C512" i="16"/>
  <c r="H512" i="16"/>
  <c r="A513" i="16" s="1"/>
  <c r="B512" i="16"/>
  <c r="H513" i="16" l="1"/>
  <c r="A514" i="16" s="1"/>
  <c r="C513" i="16"/>
  <c r="G513" i="16"/>
  <c r="F513" i="16"/>
  <c r="B513" i="16"/>
  <c r="F514" i="16" l="1"/>
  <c r="C514" i="16"/>
  <c r="H514" i="16"/>
  <c r="A515" i="16" s="1"/>
  <c r="G514" i="16"/>
  <c r="B514" i="16"/>
  <c r="F515" i="16" l="1"/>
  <c r="C515" i="16"/>
  <c r="B515" i="16"/>
  <c r="H515" i="16"/>
  <c r="A516" i="16" s="1"/>
  <c r="G515" i="16"/>
  <c r="B516" i="16" l="1"/>
  <c r="G516" i="16"/>
  <c r="F516" i="16"/>
  <c r="C516" i="16"/>
  <c r="H516" i="16"/>
  <c r="A517" i="16" s="1"/>
  <c r="G517" i="16" l="1"/>
  <c r="H517" i="16"/>
  <c r="A518" i="16" s="1"/>
  <c r="B517" i="16"/>
  <c r="C517" i="16"/>
  <c r="F517" i="16"/>
  <c r="F518" i="16" l="1"/>
  <c r="C518" i="16"/>
  <c r="G518" i="16"/>
  <c r="B518" i="16"/>
  <c r="H518" i="16"/>
  <c r="A519" i="16" s="1"/>
  <c r="G519" i="16" l="1"/>
  <c r="F519" i="16"/>
  <c r="C519" i="16"/>
  <c r="H519" i="16"/>
  <c r="A520" i="16" s="1"/>
  <c r="B519" i="16"/>
  <c r="G520" i="16" l="1"/>
  <c r="C520" i="16"/>
  <c r="B520" i="16"/>
  <c r="F520" i="16"/>
  <c r="H520" i="16"/>
  <c r="A521" i="16" s="1"/>
  <c r="B521" i="16" l="1"/>
  <c r="C521" i="16"/>
  <c r="G521" i="16"/>
  <c r="F521" i="16"/>
  <c r="H521" i="16"/>
  <c r="A522" i="16" s="1"/>
  <c r="B522" i="16" l="1"/>
  <c r="H522" i="16"/>
  <c r="A523" i="16" s="1"/>
  <c r="C522" i="16"/>
  <c r="F522" i="16"/>
  <c r="G522" i="16"/>
  <c r="F523" i="16" l="1"/>
  <c r="B523" i="16"/>
  <c r="C523" i="16"/>
  <c r="H523" i="16"/>
  <c r="A524" i="16" s="1"/>
  <c r="G523" i="16"/>
  <c r="F524" i="16" l="1"/>
  <c r="C524" i="16"/>
  <c r="G524" i="16"/>
  <c r="B524" i="16"/>
  <c r="H524" i="16"/>
  <c r="A525" i="16" s="1"/>
  <c r="F525" i="16" l="1"/>
  <c r="C525" i="16"/>
  <c r="H525" i="16"/>
  <c r="A526" i="16" s="1"/>
  <c r="B525" i="16"/>
  <c r="G525" i="16"/>
  <c r="B526" i="16" l="1"/>
  <c r="G526" i="16"/>
  <c r="F526" i="16"/>
  <c r="H526" i="16"/>
  <c r="A527" i="16" s="1"/>
  <c r="C526" i="16"/>
  <c r="F527" i="16" l="1"/>
  <c r="C527" i="16"/>
  <c r="B527" i="16"/>
  <c r="G527" i="16"/>
  <c r="H527" i="16"/>
  <c r="A528" i="16" s="1"/>
  <c r="C528" i="16" l="1"/>
  <c r="H528" i="16"/>
  <c r="A529" i="16" s="1"/>
  <c r="B528" i="16"/>
  <c r="G528" i="16"/>
  <c r="F528" i="16"/>
  <c r="C529" i="16" l="1"/>
  <c r="B529" i="16"/>
  <c r="F529" i="16"/>
  <c r="G529" i="16"/>
  <c r="H529" i="16"/>
  <c r="A530" i="16" s="1"/>
  <c r="C530" i="16" l="1"/>
  <c r="H530" i="16"/>
  <c r="A531" i="16" s="1"/>
  <c r="B530" i="16"/>
  <c r="F530" i="16"/>
  <c r="G530" i="16"/>
  <c r="H531" i="16" l="1"/>
  <c r="A532" i="16" s="1"/>
  <c r="B531" i="16"/>
  <c r="C531" i="16"/>
  <c r="F531" i="16"/>
  <c r="G531" i="16"/>
  <c r="H532" i="16" l="1"/>
  <c r="A533" i="16" s="1"/>
  <c r="G532" i="16"/>
  <c r="C532" i="16"/>
  <c r="B532" i="16"/>
  <c r="F532" i="16"/>
  <c r="G533" i="16" l="1"/>
  <c r="H533" i="16"/>
  <c r="A534" i="16" s="1"/>
  <c r="C533" i="16"/>
  <c r="F533" i="16"/>
  <c r="B533" i="16"/>
  <c r="B534" i="16" l="1"/>
  <c r="F534" i="16"/>
  <c r="G534" i="16"/>
  <c r="C534" i="16"/>
  <c r="H534" i="16"/>
  <c r="A535" i="16" s="1"/>
  <c r="B535" i="16" l="1"/>
  <c r="F535" i="16"/>
  <c r="G535" i="16"/>
  <c r="H535" i="16"/>
  <c r="A536" i="16" s="1"/>
  <c r="C535" i="16"/>
  <c r="H536" i="16" l="1"/>
  <c r="A537" i="16" s="1"/>
  <c r="G536" i="16"/>
  <c r="C536" i="16"/>
  <c r="F536" i="16"/>
  <c r="B536" i="16"/>
  <c r="G537" i="16" l="1"/>
  <c r="F537" i="16"/>
  <c r="C537" i="16"/>
  <c r="B537" i="16"/>
  <c r="H537" i="16"/>
  <c r="A538" i="16" s="1"/>
  <c r="B538" i="16" l="1"/>
  <c r="F538" i="16"/>
  <c r="C538" i="16"/>
  <c r="G538" i="16"/>
  <c r="H538" i="16"/>
  <c r="A539" i="16" s="1"/>
  <c r="B539" i="16" l="1"/>
  <c r="C539" i="16"/>
  <c r="G539" i="16"/>
  <c r="H539" i="16"/>
  <c r="A540" i="16" s="1"/>
  <c r="F539" i="16"/>
  <c r="C540" i="16" l="1"/>
  <c r="B540" i="16"/>
  <c r="H540" i="16"/>
  <c r="A541" i="16" s="1"/>
  <c r="F540" i="16"/>
  <c r="G540" i="16"/>
  <c r="B541" i="16" l="1"/>
  <c r="G541" i="16"/>
  <c r="F541" i="16"/>
  <c r="H541" i="16"/>
  <c r="A542" i="16" s="1"/>
  <c r="C541" i="16"/>
  <c r="H542" i="16" l="1"/>
  <c r="A543" i="16" s="1"/>
  <c r="F542" i="16"/>
  <c r="C542" i="16"/>
  <c r="B542" i="16"/>
  <c r="G542" i="16"/>
  <c r="B543" i="16" l="1"/>
  <c r="C543" i="16"/>
  <c r="F543" i="16"/>
  <c r="G543" i="16"/>
  <c r="H543" i="16"/>
  <c r="A544" i="16" s="1"/>
  <c r="B544" i="16" l="1"/>
  <c r="H544" i="16"/>
  <c r="A545" i="16" s="1"/>
  <c r="F544" i="16"/>
  <c r="C544" i="16"/>
  <c r="G544" i="16"/>
  <c r="H545" i="16" l="1"/>
  <c r="A546" i="16" s="1"/>
  <c r="F545" i="16"/>
  <c r="C545" i="16"/>
  <c r="B545" i="16"/>
  <c r="G545" i="16"/>
  <c r="C546" i="16" l="1"/>
  <c r="B546" i="16"/>
  <c r="H546" i="16"/>
  <c r="A547" i="16" s="1"/>
  <c r="F546" i="16"/>
  <c r="G546" i="16"/>
  <c r="F547" i="16" l="1"/>
  <c r="H547" i="16"/>
  <c r="A548" i="16" s="1"/>
  <c r="B547" i="16"/>
  <c r="C547" i="16"/>
  <c r="G547" i="16"/>
  <c r="H548" i="16" l="1"/>
  <c r="A549" i="16" s="1"/>
  <c r="F548" i="16"/>
  <c r="G548" i="16"/>
  <c r="C548" i="16"/>
  <c r="B548" i="16"/>
  <c r="C549" i="16" l="1"/>
  <c r="F549" i="16"/>
  <c r="G549" i="16"/>
  <c r="B549" i="16"/>
  <c r="H549" i="16"/>
  <c r="A550" i="16" s="1"/>
  <c r="B550" i="16" l="1"/>
  <c r="H550" i="16"/>
  <c r="A551" i="16" s="1"/>
  <c r="F550" i="16"/>
  <c r="G550" i="16"/>
  <c r="C550" i="16"/>
  <c r="C551" i="16" l="1"/>
  <c r="G551" i="16"/>
  <c r="B551" i="16"/>
  <c r="H551" i="16"/>
  <c r="A552" i="16" s="1"/>
  <c r="F551" i="16"/>
  <c r="G552" i="16" l="1"/>
  <c r="F552" i="16"/>
  <c r="H552" i="16"/>
  <c r="A553" i="16" s="1"/>
  <c r="B552" i="16"/>
  <c r="C552" i="16"/>
  <c r="B553" i="16" l="1"/>
  <c r="G553" i="16"/>
  <c r="C553" i="16"/>
  <c r="H553" i="16"/>
  <c r="A554" i="16" s="1"/>
  <c r="F553" i="16"/>
  <c r="F554" i="16" l="1"/>
  <c r="B554" i="16"/>
  <c r="G554" i="16"/>
  <c r="C554" i="16"/>
  <c r="H554" i="16"/>
  <c r="A555" i="16" s="1"/>
  <c r="F555" i="16" l="1"/>
  <c r="C555" i="16"/>
  <c r="B555" i="16"/>
  <c r="G555" i="16"/>
  <c r="H555" i="16"/>
  <c r="A556" i="16" s="1"/>
  <c r="G556" i="16" l="1"/>
  <c r="B556" i="16"/>
  <c r="H556" i="16"/>
  <c r="A557" i="16" s="1"/>
  <c r="C556" i="16"/>
  <c r="F556" i="16"/>
  <c r="C557" i="16" l="1"/>
  <c r="H557" i="16"/>
  <c r="A558" i="16" s="1"/>
  <c r="B557" i="16"/>
  <c r="G557" i="16"/>
  <c r="F557" i="16"/>
  <c r="G558" i="16" l="1"/>
  <c r="H558" i="16"/>
  <c r="A559" i="16" s="1"/>
  <c r="B558" i="16"/>
  <c r="F558" i="16"/>
  <c r="C558" i="16"/>
  <c r="G559" i="16" l="1"/>
  <c r="B559" i="16"/>
  <c r="C559" i="16"/>
  <c r="H559" i="16"/>
  <c r="A560" i="16" s="1"/>
  <c r="F559" i="16"/>
  <c r="B560" i="16" l="1"/>
  <c r="F560" i="16"/>
  <c r="C560" i="16"/>
  <c r="H560" i="16"/>
  <c r="A561" i="16" s="1"/>
  <c r="G560" i="16"/>
  <c r="G561" i="16" l="1"/>
  <c r="H561" i="16"/>
  <c r="A562" i="16" s="1"/>
  <c r="C561" i="16"/>
  <c r="F561" i="16"/>
  <c r="B561" i="16"/>
  <c r="B562" i="16" l="1"/>
  <c r="G562" i="16"/>
  <c r="H562" i="16"/>
  <c r="A563" i="16" s="1"/>
  <c r="C562" i="16"/>
  <c r="F562" i="16"/>
  <c r="G563" i="16" l="1"/>
  <c r="B563" i="16"/>
  <c r="C563" i="16"/>
  <c r="F563" i="16"/>
  <c r="H563" i="16"/>
  <c r="A564" i="16" s="1"/>
  <c r="F564" i="16" l="1"/>
  <c r="G564" i="16"/>
  <c r="H564" i="16"/>
  <c r="A565" i="16" s="1"/>
  <c r="B564" i="16"/>
  <c r="C564" i="16"/>
  <c r="B565" i="16" l="1"/>
  <c r="H565" i="16"/>
  <c r="A566" i="16" s="1"/>
  <c r="F565" i="16"/>
  <c r="G565" i="16"/>
  <c r="C565" i="16"/>
  <c r="G566" i="16" l="1"/>
  <c r="C566" i="16"/>
  <c r="F566" i="16"/>
  <c r="H566" i="16"/>
  <c r="A567" i="16" s="1"/>
  <c r="B566" i="16"/>
  <c r="H567" i="16" l="1"/>
  <c r="A568" i="16" s="1"/>
  <c r="G567" i="16"/>
  <c r="B567" i="16"/>
  <c r="F567" i="16"/>
  <c r="C567" i="16"/>
  <c r="B568" i="16" l="1"/>
  <c r="F568" i="16"/>
  <c r="H568" i="16"/>
  <c r="A569" i="16" s="1"/>
  <c r="C568" i="16"/>
  <c r="G568" i="16"/>
  <c r="F569" i="16" l="1"/>
  <c r="H569" i="16"/>
  <c r="A570" i="16" s="1"/>
  <c r="C569" i="16"/>
  <c r="B569" i="16"/>
  <c r="G569" i="16"/>
  <c r="B570" i="16" l="1"/>
  <c r="G570" i="16"/>
  <c r="C570" i="16"/>
  <c r="F570" i="16"/>
  <c r="H570" i="16"/>
  <c r="A571" i="16" s="1"/>
  <c r="G571" i="16" l="1"/>
  <c r="C571" i="16"/>
  <c r="H571" i="16"/>
  <c r="A572" i="16" s="1"/>
  <c r="F571" i="16"/>
  <c r="B571" i="16"/>
  <c r="C572" i="16" l="1"/>
  <c r="G572" i="16"/>
  <c r="F572" i="16"/>
  <c r="B572" i="16"/>
  <c r="H572" i="16"/>
  <c r="A573" i="16" s="1"/>
  <c r="G573" i="16" l="1"/>
  <c r="B573" i="16"/>
  <c r="C573" i="16"/>
  <c r="F573" i="16"/>
  <c r="H573" i="16"/>
  <c r="A574" i="16" s="1"/>
  <c r="H574" i="16" l="1"/>
  <c r="A575" i="16" s="1"/>
  <c r="C574" i="16"/>
  <c r="B574" i="16"/>
  <c r="F574" i="16"/>
  <c r="G574" i="16"/>
  <c r="H575" i="16" l="1"/>
  <c r="A576" i="16" s="1"/>
  <c r="F575" i="16"/>
  <c r="C575" i="16"/>
  <c r="G575" i="16"/>
  <c r="B575" i="16"/>
  <c r="B576" i="16" l="1"/>
  <c r="F576" i="16"/>
  <c r="C576" i="16"/>
  <c r="H576" i="16"/>
  <c r="A577" i="16" s="1"/>
  <c r="G576" i="16"/>
  <c r="G577" i="16" l="1"/>
  <c r="H577" i="16"/>
  <c r="A578" i="16" s="1"/>
  <c r="F577" i="16"/>
  <c r="C577" i="16"/>
  <c r="B577" i="16"/>
  <c r="H578" i="16" l="1"/>
  <c r="A579" i="16" s="1"/>
  <c r="F578" i="16"/>
  <c r="B578" i="16"/>
  <c r="C578" i="16"/>
  <c r="G578" i="16"/>
  <c r="F579" i="16" l="1"/>
  <c r="G579" i="16"/>
  <c r="C579" i="16"/>
  <c r="B579" i="16"/>
  <c r="H579" i="16"/>
  <c r="A580" i="16" s="1"/>
  <c r="C580" i="16" l="1"/>
  <c r="G580" i="16"/>
  <c r="B580" i="16"/>
  <c r="F580" i="16"/>
  <c r="H580" i="16"/>
  <c r="A581" i="16" s="1"/>
  <c r="B581" i="16" l="1"/>
  <c r="H581" i="16"/>
  <c r="A582" i="16" s="1"/>
  <c r="F581" i="16"/>
  <c r="C581" i="16"/>
  <c r="G581" i="16"/>
  <c r="F582" i="16" l="1"/>
  <c r="C582" i="16"/>
  <c r="B582" i="16"/>
  <c r="H582" i="16"/>
  <c r="A583" i="16" s="1"/>
  <c r="G582" i="16"/>
  <c r="G583" i="16" l="1"/>
  <c r="B583" i="16"/>
  <c r="F583" i="16"/>
  <c r="H583" i="16"/>
  <c r="A584" i="16" s="1"/>
  <c r="C583" i="16"/>
  <c r="C584" i="16" l="1"/>
  <c r="B584" i="16"/>
  <c r="H584" i="16"/>
  <c r="A585" i="16" s="1"/>
  <c r="G584" i="16"/>
  <c r="F584" i="16"/>
  <c r="C585" i="16" l="1"/>
  <c r="G585" i="16"/>
  <c r="F585" i="16"/>
  <c r="B585" i="16"/>
  <c r="H585" i="16"/>
  <c r="A586" i="16" s="1"/>
  <c r="H586" i="16" l="1"/>
  <c r="A587" i="16" s="1"/>
  <c r="F586" i="16"/>
  <c r="B586" i="16"/>
  <c r="G586" i="16"/>
  <c r="C586" i="16"/>
  <c r="C587" i="16" l="1"/>
  <c r="H587" i="16"/>
  <c r="A588" i="16" s="1"/>
  <c r="B587" i="16"/>
  <c r="F587" i="16"/>
  <c r="G587" i="16"/>
  <c r="F588" i="16" l="1"/>
  <c r="G588" i="16"/>
  <c r="H588" i="16"/>
  <c r="A589" i="16" s="1"/>
  <c r="C588" i="16"/>
  <c r="B588" i="16"/>
  <c r="C589" i="16" l="1"/>
  <c r="B589" i="16"/>
  <c r="H589" i="16"/>
  <c r="A590" i="16" s="1"/>
  <c r="F589" i="16"/>
  <c r="G589" i="16"/>
  <c r="G590" i="16" l="1"/>
  <c r="B590" i="16"/>
  <c r="H590" i="16"/>
  <c r="A591" i="16" s="1"/>
  <c r="F590" i="16"/>
  <c r="C590" i="16"/>
  <c r="C591" i="16" l="1"/>
  <c r="H591" i="16"/>
  <c r="A592" i="16" s="1"/>
  <c r="F591" i="16"/>
  <c r="B591" i="16"/>
  <c r="G591" i="16"/>
  <c r="G592" i="16" l="1"/>
  <c r="B592" i="16"/>
  <c r="H592" i="16"/>
  <c r="A593" i="16" s="1"/>
  <c r="C592" i="16"/>
  <c r="F592" i="16"/>
  <c r="G593" i="16" l="1"/>
  <c r="F593" i="16"/>
  <c r="B593" i="16"/>
  <c r="H593" i="16"/>
  <c r="A594" i="16" s="1"/>
  <c r="C593" i="16"/>
  <c r="G594" i="16" l="1"/>
  <c r="C594" i="16"/>
  <c r="B594" i="16"/>
  <c r="H594" i="16"/>
  <c r="A595" i="16" s="1"/>
  <c r="F594" i="16"/>
  <c r="F595" i="16" l="1"/>
  <c r="B595" i="16"/>
  <c r="G595" i="16"/>
  <c r="C595" i="16"/>
  <c r="H595" i="16"/>
  <c r="A596" i="16" s="1"/>
  <c r="C596" i="16" l="1"/>
  <c r="H596" i="16"/>
  <c r="A597" i="16" s="1"/>
  <c r="G596" i="16"/>
  <c r="B596" i="16"/>
  <c r="F596" i="16"/>
  <c r="B597" i="16" l="1"/>
  <c r="H597" i="16"/>
  <c r="A598" i="16" s="1"/>
  <c r="C597" i="16"/>
  <c r="F597" i="16"/>
  <c r="G597" i="16"/>
  <c r="F598" i="16" l="1"/>
  <c r="B598" i="16"/>
  <c r="G598" i="16"/>
  <c r="C598" i="16"/>
  <c r="H598" i="16"/>
  <c r="A599" i="16" s="1"/>
  <c r="H599" i="16" l="1"/>
  <c r="A600" i="16" s="1"/>
  <c r="F599" i="16"/>
  <c r="G599" i="16"/>
  <c r="B599" i="16"/>
  <c r="C599" i="16"/>
  <c r="G600" i="16" l="1"/>
  <c r="H600" i="16"/>
  <c r="A601" i="16" s="1"/>
  <c r="C600" i="16"/>
  <c r="B600" i="16"/>
  <c r="F600" i="16"/>
  <c r="B601" i="16" l="1"/>
  <c r="F601" i="16"/>
  <c r="C601" i="16"/>
  <c r="H601" i="16"/>
  <c r="A602" i="16" s="1"/>
  <c r="G601" i="16"/>
  <c r="F602" i="16" l="1"/>
  <c r="G602" i="16"/>
  <c r="B602" i="16"/>
  <c r="C602" i="16"/>
  <c r="H602" i="16"/>
  <c r="A603" i="16" s="1"/>
  <c r="B603" i="16" l="1"/>
  <c r="C603" i="16"/>
  <c r="H603" i="16"/>
  <c r="A604" i="16" s="1"/>
  <c r="G603" i="16"/>
  <c r="F603" i="16"/>
  <c r="B604" i="16" l="1"/>
  <c r="H604" i="16"/>
  <c r="A605" i="16" s="1"/>
  <c r="G604" i="16"/>
  <c r="F604" i="16"/>
  <c r="C604" i="16"/>
  <c r="H605" i="16" l="1"/>
  <c r="A606" i="16" s="1"/>
  <c r="F605" i="16"/>
  <c r="C605" i="16"/>
  <c r="B605" i="16"/>
  <c r="G605" i="16"/>
  <c r="F606" i="16" l="1"/>
  <c r="G606" i="16"/>
  <c r="H606" i="16"/>
  <c r="A607" i="16" s="1"/>
  <c r="C606" i="16"/>
  <c r="B606" i="16"/>
  <c r="B607" i="16" l="1"/>
  <c r="C607" i="16"/>
  <c r="F607" i="16"/>
  <c r="G607" i="16"/>
  <c r="H607" i="16"/>
  <c r="A608" i="16" s="1"/>
  <c r="B608" i="16" l="1"/>
  <c r="H608" i="16"/>
  <c r="A609" i="16" s="1"/>
  <c r="F608" i="16"/>
  <c r="G608" i="16"/>
  <c r="C608" i="16"/>
  <c r="F609" i="16" l="1"/>
  <c r="C609" i="16"/>
  <c r="H609" i="16"/>
  <c r="A610" i="16" s="1"/>
  <c r="B609" i="16"/>
  <c r="G609" i="16"/>
  <c r="C610" i="16" l="1"/>
  <c r="B610" i="16"/>
  <c r="F610" i="16"/>
  <c r="G610" i="16"/>
  <c r="H610" i="16"/>
  <c r="A611" i="16" s="1"/>
  <c r="C611" i="16" l="1"/>
  <c r="G611" i="16"/>
  <c r="H611" i="16"/>
  <c r="A612" i="16" s="1"/>
  <c r="F611" i="16"/>
  <c r="B611" i="16"/>
  <c r="G612" i="16" l="1"/>
  <c r="C612" i="16"/>
  <c r="F612" i="16"/>
  <c r="H612" i="16"/>
  <c r="A613" i="16" s="1"/>
  <c r="B612" i="16"/>
  <c r="H613" i="16" l="1"/>
  <c r="A614" i="16" s="1"/>
  <c r="B613" i="16"/>
  <c r="F613" i="16"/>
  <c r="C613" i="16"/>
  <c r="G613" i="16"/>
  <c r="F614" i="16" l="1"/>
  <c r="B614" i="16"/>
  <c r="G614" i="16"/>
  <c r="C614" i="16"/>
  <c r="H614" i="16"/>
  <c r="A615" i="16" s="1"/>
  <c r="H615" i="16" l="1"/>
  <c r="A616" i="16" s="1"/>
  <c r="F615" i="16"/>
  <c r="G615" i="16"/>
  <c r="B615" i="16"/>
  <c r="C615" i="16"/>
  <c r="C616" i="16" l="1"/>
  <c r="H616" i="16"/>
  <c r="A617" i="16" s="1"/>
  <c r="F616" i="16"/>
  <c r="G616" i="16"/>
  <c r="B616" i="16"/>
  <c r="G617" i="16" l="1"/>
  <c r="F617" i="16"/>
  <c r="H617" i="16"/>
  <c r="A618" i="16" s="1"/>
  <c r="B617" i="16"/>
  <c r="C617" i="16"/>
  <c r="H618" i="16" l="1"/>
  <c r="A619" i="16" s="1"/>
  <c r="G618" i="16"/>
  <c r="B618" i="16"/>
  <c r="C618" i="16"/>
  <c r="F618" i="16"/>
  <c r="C619" i="16" l="1"/>
  <c r="F619" i="16"/>
  <c r="B619" i="16"/>
  <c r="H619" i="16"/>
  <c r="A620" i="16" s="1"/>
  <c r="G619" i="16"/>
  <c r="F620" i="16" l="1"/>
  <c r="G620" i="16"/>
  <c r="H620" i="16"/>
  <c r="A621" i="16" s="1"/>
  <c r="B620" i="16"/>
  <c r="C620" i="16"/>
  <c r="G621" i="16" l="1"/>
  <c r="C621" i="16"/>
  <c r="F621" i="16"/>
  <c r="H621" i="16"/>
  <c r="A622" i="16" s="1"/>
  <c r="B621" i="16"/>
  <c r="F622" i="16" l="1"/>
  <c r="G622" i="16"/>
  <c r="H622" i="16"/>
  <c r="A623" i="16" s="1"/>
  <c r="C622" i="16"/>
  <c r="B622" i="16"/>
  <c r="F623" i="16" l="1"/>
  <c r="G623" i="16"/>
  <c r="C623" i="16"/>
  <c r="B623" i="16"/>
  <c r="H623" i="16"/>
  <c r="A624" i="16" s="1"/>
  <c r="B624" i="16" l="1"/>
  <c r="H624" i="16"/>
  <c r="A625" i="16" s="1"/>
  <c r="F624" i="16"/>
  <c r="C624" i="16"/>
  <c r="G624" i="16"/>
  <c r="C625" i="16" l="1"/>
  <c r="F625" i="16"/>
  <c r="G625" i="16"/>
  <c r="H625" i="16"/>
  <c r="A626" i="16" s="1"/>
  <c r="B625" i="16"/>
  <c r="G626" i="16" l="1"/>
  <c r="C626" i="16"/>
  <c r="F626" i="16"/>
  <c r="H626" i="16"/>
  <c r="A627" i="16" s="1"/>
  <c r="B626" i="16"/>
  <c r="H627" i="16" l="1"/>
  <c r="A628" i="16" s="1"/>
  <c r="F627" i="16"/>
  <c r="C627" i="16"/>
  <c r="G627" i="16"/>
  <c r="B627" i="16"/>
  <c r="G628" i="16" l="1"/>
  <c r="F628" i="16"/>
  <c r="H628" i="16"/>
  <c r="A629" i="16" s="1"/>
  <c r="B628" i="16"/>
  <c r="C628" i="16"/>
  <c r="H629" i="16" l="1"/>
  <c r="A630" i="16" s="1"/>
  <c r="F629" i="16"/>
  <c r="B629" i="16"/>
  <c r="G629" i="16"/>
  <c r="C629" i="16"/>
  <c r="G630" i="16" l="1"/>
  <c r="B630" i="16"/>
  <c r="C630" i="16"/>
  <c r="H630" i="16"/>
  <c r="A631" i="16" s="1"/>
  <c r="F630" i="16"/>
  <c r="H631" i="16" l="1"/>
  <c r="A632" i="16" s="1"/>
  <c r="C631" i="16"/>
  <c r="B631" i="16"/>
  <c r="F631" i="16"/>
  <c r="G631" i="16"/>
  <c r="B632" i="16" l="1"/>
  <c r="F632" i="16"/>
  <c r="H632" i="16"/>
  <c r="A633" i="16" s="1"/>
  <c r="C632" i="16"/>
  <c r="G632" i="16"/>
  <c r="H633" i="16" l="1"/>
  <c r="A634" i="16" s="1"/>
  <c r="G633" i="16"/>
  <c r="F633" i="16"/>
  <c r="B633" i="16"/>
  <c r="C633" i="16"/>
  <c r="G634" i="16" l="1"/>
  <c r="B634" i="16"/>
  <c r="F634" i="16"/>
  <c r="H634" i="16"/>
  <c r="A635" i="16" s="1"/>
  <c r="C634" i="16"/>
  <c r="G635" i="16" l="1"/>
  <c r="C635" i="16"/>
  <c r="F635" i="16"/>
  <c r="H635" i="16"/>
  <c r="A636" i="16" s="1"/>
  <c r="B635" i="16"/>
  <c r="G636" i="16" l="1"/>
  <c r="C636" i="16"/>
  <c r="F636" i="16"/>
  <c r="B636" i="16"/>
  <c r="H636" i="16"/>
  <c r="A637" i="16" s="1"/>
  <c r="F637" i="16" l="1"/>
  <c r="B637" i="16"/>
  <c r="H637" i="16"/>
  <c r="A638" i="16" s="1"/>
  <c r="G637" i="16"/>
  <c r="C637" i="16"/>
  <c r="F638" i="16" l="1"/>
  <c r="G638" i="16"/>
  <c r="C638" i="16"/>
  <c r="B638" i="16"/>
  <c r="H638" i="16"/>
  <c r="A639" i="16" s="1"/>
  <c r="C639" i="16" l="1"/>
  <c r="G639" i="16"/>
  <c r="B639" i="16"/>
  <c r="F639" i="16"/>
  <c r="H639" i="16"/>
  <c r="A640" i="16" s="1"/>
  <c r="B640" i="16" l="1"/>
  <c r="C640" i="16"/>
  <c r="H640" i="16"/>
  <c r="A641" i="16" s="1"/>
  <c r="G640" i="16"/>
  <c r="F640" i="16"/>
  <c r="H641" i="16" l="1"/>
  <c r="A642" i="16" s="1"/>
  <c r="G641" i="16"/>
  <c r="B641" i="16"/>
  <c r="C641" i="16"/>
  <c r="F641" i="16"/>
  <c r="H642" i="16" l="1"/>
  <c r="A643" i="16" s="1"/>
  <c r="G642" i="16"/>
  <c r="C642" i="16"/>
  <c r="F642" i="16"/>
  <c r="B642" i="16"/>
  <c r="B643" i="16" l="1"/>
  <c r="F643" i="16"/>
  <c r="C643" i="16"/>
  <c r="G643" i="16"/>
  <c r="H643" i="16"/>
  <c r="A644" i="16" s="1"/>
  <c r="B644" i="16" l="1"/>
  <c r="C644" i="16"/>
  <c r="F644" i="16"/>
  <c r="G644" i="16"/>
  <c r="H644" i="16"/>
  <c r="A645" i="16" s="1"/>
  <c r="G645" i="16" l="1"/>
  <c r="F645" i="16"/>
  <c r="H645" i="16"/>
  <c r="A646" i="16" s="1"/>
  <c r="C645" i="16"/>
  <c r="B645" i="16"/>
  <c r="G646" i="16" l="1"/>
  <c r="C646" i="16"/>
  <c r="B646" i="16"/>
  <c r="H646" i="16"/>
  <c r="A647" i="16" s="1"/>
  <c r="F646" i="16"/>
  <c r="C647" i="16" l="1"/>
  <c r="B647" i="16"/>
  <c r="G647" i="16"/>
  <c r="F647" i="16"/>
  <c r="H647" i="16"/>
  <c r="A648" i="16" s="1"/>
  <c r="H648" i="16" l="1"/>
  <c r="A649" i="16" s="1"/>
  <c r="B648" i="16"/>
  <c r="C648" i="16"/>
  <c r="G648" i="16"/>
  <c r="F648" i="16"/>
  <c r="F649" i="16" l="1"/>
  <c r="B649" i="16"/>
  <c r="C649" i="16"/>
  <c r="G649" i="16"/>
  <c r="H649" i="16"/>
  <c r="A650" i="16" s="1"/>
  <c r="B650" i="16" l="1"/>
  <c r="C650" i="16"/>
  <c r="H650" i="16"/>
  <c r="A651" i="16" s="1"/>
  <c r="G650" i="16"/>
  <c r="F650" i="16"/>
  <c r="H651" i="16" l="1"/>
  <c r="A652" i="16" s="1"/>
  <c r="B651" i="16"/>
  <c r="F651" i="16"/>
  <c r="C651" i="16"/>
  <c r="G651" i="16"/>
  <c r="F652" i="16" l="1"/>
  <c r="B652" i="16"/>
  <c r="G652" i="16"/>
  <c r="H652" i="16"/>
  <c r="A653" i="16" s="1"/>
  <c r="C652" i="16"/>
  <c r="C653" i="16" l="1"/>
  <c r="B653" i="16"/>
  <c r="H653" i="16"/>
  <c r="A654" i="16" s="1"/>
  <c r="G653" i="16"/>
  <c r="F653" i="16"/>
  <c r="G654" i="16" l="1"/>
  <c r="F654" i="16"/>
  <c r="H654" i="16"/>
  <c r="A655" i="16" s="1"/>
  <c r="B654" i="16"/>
  <c r="C654" i="16"/>
  <c r="F655" i="16" l="1"/>
  <c r="C655" i="16"/>
  <c r="G655" i="16"/>
  <c r="H655" i="16"/>
  <c r="A656" i="16" s="1"/>
  <c r="B655" i="16"/>
  <c r="F656" i="16" l="1"/>
  <c r="H656" i="16"/>
  <c r="A657" i="16" s="1"/>
  <c r="C656" i="16"/>
  <c r="B656" i="16"/>
  <c r="G656" i="16"/>
  <c r="H657" i="16" l="1"/>
  <c r="A658" i="16" s="1"/>
  <c r="C657" i="16"/>
  <c r="G657" i="16"/>
  <c r="B657" i="16"/>
  <c r="F657" i="16"/>
  <c r="H658" i="16" l="1"/>
  <c r="A659" i="16" s="1"/>
  <c r="F658" i="16"/>
  <c r="B658" i="16"/>
  <c r="C658" i="16"/>
  <c r="G658" i="16"/>
  <c r="B659" i="16" l="1"/>
  <c r="C659" i="16"/>
  <c r="G659" i="16"/>
  <c r="F659" i="16"/>
  <c r="H659" i="16"/>
  <c r="A660" i="16" s="1"/>
  <c r="C660" i="16" l="1"/>
  <c r="B660" i="16"/>
  <c r="G660" i="16"/>
  <c r="F660" i="16"/>
  <c r="H660" i="16"/>
  <c r="A661" i="16" s="1"/>
  <c r="C661" i="16" l="1"/>
  <c r="H661" i="16"/>
  <c r="A662" i="16" s="1"/>
  <c r="G661" i="16"/>
  <c r="F661" i="16"/>
  <c r="B661" i="16"/>
  <c r="C662" i="16" l="1"/>
  <c r="B662" i="16"/>
  <c r="H662" i="16"/>
  <c r="A663" i="16" s="1"/>
  <c r="F662" i="16"/>
  <c r="G662" i="16"/>
  <c r="G663" i="16" l="1"/>
  <c r="B663" i="16"/>
  <c r="C663" i="16"/>
  <c r="H663" i="16"/>
  <c r="A664" i="16" s="1"/>
  <c r="F663" i="16"/>
  <c r="B664" i="16" l="1"/>
  <c r="C664" i="16"/>
  <c r="H664" i="16"/>
  <c r="A665" i="16" s="1"/>
  <c r="F664" i="16"/>
  <c r="G664" i="16"/>
  <c r="B665" i="16" l="1"/>
  <c r="H665" i="16"/>
  <c r="A666" i="16" s="1"/>
  <c r="G665" i="16"/>
  <c r="F665" i="16"/>
  <c r="C665" i="16"/>
  <c r="H666" i="16" l="1"/>
  <c r="A667" i="16" s="1"/>
  <c r="B666" i="16"/>
  <c r="F666" i="16"/>
  <c r="G666" i="16"/>
  <c r="C666" i="16"/>
  <c r="B667" i="16" l="1"/>
  <c r="G667" i="16"/>
  <c r="C667" i="16"/>
  <c r="F667" i="16"/>
  <c r="H667" i="16"/>
  <c r="A668" i="16" s="1"/>
  <c r="C668" i="16" l="1"/>
  <c r="B668" i="16"/>
  <c r="G668" i="16"/>
  <c r="F668" i="16"/>
  <c r="H668" i="16"/>
  <c r="A669" i="16" s="1"/>
  <c r="B669" i="16" l="1"/>
  <c r="H669" i="16"/>
  <c r="A670" i="16" s="1"/>
  <c r="F669" i="16"/>
  <c r="C669" i="16"/>
  <c r="G669" i="16"/>
  <c r="G670" i="16" l="1"/>
  <c r="C670" i="16"/>
  <c r="B670" i="16"/>
  <c r="F670" i="16"/>
  <c r="H670" i="16"/>
  <c r="A671" i="16" s="1"/>
  <c r="C671" i="16" l="1"/>
  <c r="F671" i="16"/>
  <c r="G671" i="16"/>
  <c r="H671" i="16"/>
  <c r="A672" i="16" s="1"/>
  <c r="B671" i="16"/>
  <c r="G672" i="16" l="1"/>
  <c r="F672" i="16"/>
  <c r="H672" i="16"/>
  <c r="A673" i="16" s="1"/>
  <c r="C672" i="16"/>
  <c r="B672" i="16"/>
  <c r="C673" i="16" l="1"/>
  <c r="G673" i="16"/>
  <c r="H673" i="16"/>
  <c r="A674" i="16" s="1"/>
  <c r="F673" i="16"/>
  <c r="B673" i="16"/>
  <c r="B674" i="16" l="1"/>
  <c r="G674" i="16"/>
  <c r="C674" i="16"/>
  <c r="H674" i="16"/>
  <c r="A675" i="16" s="1"/>
  <c r="F674" i="16"/>
  <c r="B675" i="16" l="1"/>
  <c r="H675" i="16"/>
  <c r="A676" i="16" s="1"/>
  <c r="G675" i="16"/>
  <c r="C675" i="16"/>
  <c r="F675" i="16"/>
  <c r="B676" i="16" l="1"/>
  <c r="F676" i="16"/>
  <c r="G676" i="16"/>
  <c r="H676" i="16"/>
  <c r="A677" i="16" s="1"/>
  <c r="C676" i="16"/>
  <c r="B677" i="16" l="1"/>
  <c r="C677" i="16"/>
  <c r="H677" i="16"/>
  <c r="A678" i="16" s="1"/>
  <c r="G677" i="16"/>
  <c r="F677" i="16"/>
  <c r="B678" i="16" l="1"/>
  <c r="C678" i="16"/>
  <c r="F678" i="16"/>
  <c r="H678" i="16"/>
  <c r="A679" i="16" s="1"/>
  <c r="G678" i="16"/>
  <c r="G679" i="16" l="1"/>
  <c r="B679" i="16"/>
  <c r="C679" i="16"/>
  <c r="F679" i="16"/>
  <c r="H679" i="16"/>
  <c r="A680" i="16" s="1"/>
  <c r="B680" i="16" l="1"/>
  <c r="C680" i="16"/>
  <c r="F680" i="16"/>
  <c r="H680" i="16"/>
  <c r="A681" i="16" s="1"/>
  <c r="G680" i="16"/>
  <c r="G681" i="16" l="1"/>
  <c r="B681" i="16"/>
  <c r="F681" i="16"/>
  <c r="H681" i="16"/>
  <c r="A682" i="16" s="1"/>
  <c r="C681" i="16"/>
  <c r="B682" i="16" l="1"/>
  <c r="C682" i="16"/>
  <c r="G682" i="16"/>
  <c r="F682" i="16"/>
  <c r="H682" i="16"/>
  <c r="A683" i="16" s="1"/>
  <c r="B683" i="16" l="1"/>
  <c r="C683" i="16"/>
  <c r="F683" i="16"/>
  <c r="H683" i="16"/>
  <c r="A684" i="16" s="1"/>
  <c r="G683" i="16"/>
  <c r="B684" i="16" l="1"/>
  <c r="G684" i="16"/>
  <c r="F684" i="16"/>
  <c r="H684" i="16"/>
  <c r="A685" i="16" s="1"/>
  <c r="C684" i="16"/>
  <c r="G685" i="16" l="1"/>
  <c r="C685" i="16"/>
  <c r="B685" i="16"/>
  <c r="F685" i="16"/>
  <c r="H685" i="16"/>
  <c r="A686" i="16" s="1"/>
  <c r="F686" i="16" l="1"/>
  <c r="G686" i="16"/>
  <c r="B686" i="16"/>
  <c r="C686" i="16"/>
  <c r="H686" i="16"/>
  <c r="A687" i="16" s="1"/>
  <c r="B687" i="16" l="1"/>
  <c r="H687" i="16"/>
  <c r="A688" i="16" s="1"/>
  <c r="G687" i="16"/>
  <c r="C687" i="16"/>
  <c r="F687" i="16"/>
  <c r="F688" i="16" l="1"/>
  <c r="H688" i="16"/>
  <c r="A689" i="16" s="1"/>
  <c r="G688" i="16"/>
  <c r="C688" i="16"/>
  <c r="B688" i="16"/>
  <c r="B689" i="16" l="1"/>
  <c r="H689" i="16"/>
  <c r="A690" i="16" s="1"/>
  <c r="F689" i="16"/>
  <c r="G689" i="16"/>
  <c r="C689" i="16"/>
  <c r="G690" i="16" l="1"/>
  <c r="H690" i="16"/>
  <c r="A691" i="16" s="1"/>
  <c r="B690" i="16"/>
  <c r="C690" i="16"/>
  <c r="F690" i="16"/>
  <c r="H691" i="16" l="1"/>
  <c r="A692" i="16" s="1"/>
  <c r="C691" i="16"/>
  <c r="F691" i="16"/>
  <c r="G691" i="16"/>
  <c r="B691" i="16"/>
  <c r="F692" i="16" l="1"/>
  <c r="B692" i="16"/>
  <c r="H692" i="16"/>
  <c r="A693" i="16" s="1"/>
  <c r="G692" i="16"/>
  <c r="C692" i="16"/>
  <c r="G693" i="16" l="1"/>
  <c r="B693" i="16"/>
  <c r="C693" i="16"/>
  <c r="F693" i="16"/>
  <c r="H693" i="16"/>
  <c r="A694" i="16" s="1"/>
  <c r="H694" i="16" l="1"/>
  <c r="A695" i="16" s="1"/>
  <c r="F694" i="16"/>
  <c r="G694" i="16"/>
  <c r="C694" i="16"/>
  <c r="B694" i="16"/>
  <c r="G695" i="16" l="1"/>
  <c r="F695" i="16"/>
  <c r="C695" i="16"/>
  <c r="H695" i="16"/>
  <c r="A696" i="16" s="1"/>
  <c r="B695" i="16"/>
  <c r="H696" i="16" l="1"/>
  <c r="A697" i="16" s="1"/>
  <c r="B696" i="16"/>
  <c r="F696" i="16"/>
  <c r="G696" i="16"/>
  <c r="C696" i="16"/>
  <c r="G697" i="16" l="1"/>
  <c r="H697" i="16"/>
  <c r="A698" i="16" s="1"/>
  <c r="F697" i="16"/>
  <c r="C697" i="16"/>
  <c r="B697" i="16"/>
  <c r="G698" i="16" l="1"/>
  <c r="B698" i="16"/>
  <c r="H698" i="16"/>
  <c r="A699" i="16" s="1"/>
  <c r="C698" i="16"/>
  <c r="F698" i="16"/>
  <c r="B699" i="16" l="1"/>
  <c r="H699" i="16"/>
  <c r="A700" i="16" s="1"/>
  <c r="C699" i="16"/>
  <c r="G699" i="16"/>
  <c r="F699" i="16"/>
  <c r="G700" i="16" l="1"/>
  <c r="H700" i="16"/>
  <c r="A701" i="16" s="1"/>
  <c r="B700" i="16"/>
  <c r="F700" i="16"/>
  <c r="C700" i="16"/>
  <c r="C701" i="16" l="1"/>
  <c r="H701" i="16"/>
  <c r="A702" i="16" s="1"/>
  <c r="B701" i="16"/>
  <c r="F701" i="16"/>
  <c r="G701" i="16"/>
  <c r="H702" i="16" l="1"/>
  <c r="A703" i="16" s="1"/>
  <c r="G702" i="16"/>
  <c r="F702" i="16"/>
  <c r="C702" i="16"/>
  <c r="B702" i="16"/>
  <c r="C703" i="16" l="1"/>
  <c r="B703" i="16"/>
  <c r="H703" i="16"/>
  <c r="A704" i="16" s="1"/>
  <c r="G703" i="16"/>
  <c r="F703" i="16"/>
  <c r="G704" i="16" l="1"/>
  <c r="C704" i="16"/>
  <c r="H704" i="16"/>
  <c r="A705" i="16" s="1"/>
  <c r="B704" i="16"/>
  <c r="F704" i="16"/>
  <c r="F705" i="16" l="1"/>
  <c r="H705" i="16"/>
  <c r="A706" i="16" s="1"/>
  <c r="G705" i="16"/>
  <c r="C705" i="16"/>
  <c r="B705" i="16"/>
  <c r="C706" i="16" l="1"/>
  <c r="B706" i="16"/>
  <c r="F706" i="16"/>
  <c r="G706" i="16"/>
  <c r="H706" i="16"/>
  <c r="A707" i="16" s="1"/>
  <c r="B707" i="16" l="1"/>
  <c r="H707" i="16"/>
  <c r="A708" i="16" s="1"/>
  <c r="F707" i="16"/>
  <c r="C707" i="16"/>
  <c r="G707" i="16"/>
  <c r="F708" i="16" l="1"/>
  <c r="H708" i="16"/>
  <c r="A709" i="16" s="1"/>
  <c r="B708" i="16"/>
  <c r="C708" i="16"/>
  <c r="G708" i="16"/>
  <c r="C709" i="16" l="1"/>
  <c r="G709" i="16"/>
  <c r="F709" i="16"/>
  <c r="H709" i="16"/>
  <c r="A710" i="16" s="1"/>
  <c r="B709" i="16"/>
  <c r="H710" i="16" l="1"/>
  <c r="A711" i="16" s="1"/>
  <c r="G710" i="16"/>
  <c r="F710" i="16"/>
  <c r="C710" i="16"/>
  <c r="B710" i="16"/>
  <c r="G711" i="16" l="1"/>
  <c r="F711" i="16"/>
  <c r="C711" i="16"/>
  <c r="B711" i="16"/>
  <c r="H711" i="16"/>
  <c r="A712" i="16" s="1"/>
  <c r="B712" i="16" l="1"/>
  <c r="F712" i="16"/>
  <c r="G712" i="16"/>
  <c r="C712" i="16"/>
  <c r="H712" i="16"/>
  <c r="A713" i="16" s="1"/>
  <c r="C713" i="16" l="1"/>
  <c r="F713" i="16"/>
  <c r="H713" i="16"/>
  <c r="A714" i="16" s="1"/>
  <c r="G713" i="16"/>
  <c r="B713" i="16"/>
  <c r="C714" i="16" l="1"/>
  <c r="H714" i="16"/>
  <c r="A715" i="16" s="1"/>
  <c r="G714" i="16"/>
  <c r="B714" i="16"/>
  <c r="F714" i="16"/>
  <c r="B715" i="16" l="1"/>
  <c r="G715" i="16"/>
  <c r="C715" i="16"/>
  <c r="H715" i="16"/>
  <c r="A716" i="16" s="1"/>
  <c r="F715" i="16"/>
  <c r="F716" i="16" l="1"/>
  <c r="H716" i="16"/>
  <c r="A717" i="16" s="1"/>
  <c r="G716" i="16"/>
  <c r="B716" i="16"/>
  <c r="C716" i="16"/>
  <c r="B717" i="16" l="1"/>
  <c r="H717" i="16"/>
  <c r="A718" i="16" s="1"/>
  <c r="G717" i="16"/>
  <c r="F717" i="16"/>
  <c r="C717" i="16"/>
  <c r="B718" i="16" l="1"/>
  <c r="G718" i="16"/>
  <c r="H718" i="16"/>
  <c r="A719" i="16" s="1"/>
  <c r="C718" i="16"/>
  <c r="F718" i="16"/>
  <c r="F719" i="16" l="1"/>
  <c r="C719" i="16"/>
  <c r="B719" i="16"/>
  <c r="H719" i="16"/>
  <c r="A720" i="16" s="1"/>
  <c r="G719" i="16"/>
  <c r="C720" i="16" l="1"/>
  <c r="B720" i="16"/>
  <c r="F720" i="16"/>
  <c r="H720" i="16"/>
  <c r="A721" i="16" s="1"/>
  <c r="G720" i="16"/>
  <c r="B721" i="16" l="1"/>
  <c r="C721" i="16"/>
  <c r="F721" i="16"/>
  <c r="G721" i="16"/>
  <c r="H721" i="16"/>
  <c r="A722" i="16" s="1"/>
  <c r="C722" i="16" l="1"/>
  <c r="B722" i="16"/>
  <c r="F722" i="16"/>
  <c r="H722" i="16"/>
  <c r="A723" i="16" s="1"/>
  <c r="G722" i="16"/>
  <c r="B723" i="16" l="1"/>
  <c r="H723" i="16"/>
  <c r="A724" i="16" s="1"/>
  <c r="C723" i="16"/>
  <c r="F723" i="16"/>
  <c r="G723" i="16"/>
  <c r="H724" i="16" l="1"/>
  <c r="A725" i="16" s="1"/>
  <c r="C724" i="16"/>
  <c r="F724" i="16"/>
  <c r="G724" i="16"/>
  <c r="B724" i="16"/>
  <c r="H725" i="16" l="1"/>
  <c r="A726" i="16" s="1"/>
  <c r="B725" i="16"/>
  <c r="C725" i="16"/>
  <c r="F725" i="16"/>
  <c r="G725" i="16"/>
  <c r="F726" i="16" l="1"/>
  <c r="H726" i="16"/>
  <c r="A727" i="16" s="1"/>
  <c r="C726" i="16"/>
  <c r="G726" i="16"/>
  <c r="B726" i="16"/>
  <c r="F727" i="16" l="1"/>
  <c r="H727" i="16"/>
  <c r="A728" i="16" s="1"/>
  <c r="B727" i="16"/>
  <c r="G727" i="16"/>
  <c r="C727" i="16"/>
  <c r="G728" i="16" l="1"/>
  <c r="B728" i="16"/>
  <c r="F728" i="16"/>
  <c r="C728" i="16"/>
  <c r="H728" i="16"/>
  <c r="A729" i="16" s="1"/>
  <c r="F729" i="16" l="1"/>
  <c r="G729" i="16"/>
  <c r="C729" i="16"/>
  <c r="B729" i="16"/>
  <c r="H729" i="16"/>
  <c r="A730" i="16" s="1"/>
  <c r="F730" i="16" l="1"/>
  <c r="G730" i="16"/>
  <c r="B730" i="16"/>
  <c r="H730" i="16"/>
  <c r="A731" i="16" s="1"/>
  <c r="C730" i="16"/>
  <c r="C731" i="16" l="1"/>
  <c r="G731" i="16"/>
  <c r="F731" i="16"/>
  <c r="H731" i="16"/>
  <c r="A732" i="16" s="1"/>
  <c r="B731" i="16"/>
  <c r="F732" i="16" l="1"/>
  <c r="B732" i="16"/>
  <c r="C732" i="16"/>
  <c r="H732" i="16"/>
  <c r="A733" i="16" s="1"/>
  <c r="G732" i="16"/>
  <c r="H733" i="16" l="1"/>
  <c r="A734" i="16" s="1"/>
  <c r="F733" i="16"/>
  <c r="C733" i="16"/>
  <c r="B733" i="16"/>
  <c r="G733" i="16"/>
  <c r="B734" i="16" l="1"/>
  <c r="H734" i="16"/>
  <c r="A735" i="16" s="1"/>
  <c r="G734" i="16"/>
  <c r="F734" i="16"/>
  <c r="C734" i="16"/>
  <c r="G735" i="16" l="1"/>
  <c r="C735" i="16"/>
  <c r="B735" i="16"/>
  <c r="F735" i="16"/>
  <c r="H735" i="16"/>
  <c r="A736" i="16" s="1"/>
  <c r="B736" i="16" l="1"/>
  <c r="C736" i="16"/>
  <c r="F736" i="16"/>
  <c r="H736" i="16"/>
  <c r="A737" i="16" s="1"/>
  <c r="G736" i="16"/>
  <c r="G737" i="16" l="1"/>
  <c r="B737" i="16"/>
  <c r="H737" i="16"/>
  <c r="A738" i="16" s="1"/>
  <c r="C737" i="16"/>
  <c r="F737" i="16"/>
  <c r="C738" i="16" l="1"/>
  <c r="F738" i="16"/>
  <c r="G738" i="16"/>
  <c r="B738" i="16"/>
  <c r="H738" i="16"/>
  <c r="A739" i="16" s="1"/>
  <c r="B739" i="16" l="1"/>
  <c r="H739" i="16"/>
  <c r="A740" i="16" s="1"/>
  <c r="G739" i="16"/>
  <c r="F739" i="16"/>
  <c r="C739" i="16"/>
  <c r="H740" i="16" l="1"/>
  <c r="A741" i="16" s="1"/>
  <c r="B740" i="16"/>
  <c r="F740" i="16"/>
  <c r="G740" i="16"/>
  <c r="C740" i="16"/>
  <c r="H741" i="16" l="1"/>
  <c r="A742" i="16" s="1"/>
  <c r="F741" i="16"/>
  <c r="G741" i="16"/>
  <c r="B741" i="16"/>
  <c r="C741" i="16"/>
  <c r="C742" i="16" l="1"/>
  <c r="B742" i="16"/>
  <c r="G742" i="16"/>
  <c r="H742" i="16"/>
  <c r="A743" i="16" s="1"/>
  <c r="F742" i="16"/>
  <c r="G743" i="16" l="1"/>
  <c r="C743" i="16"/>
  <c r="F743" i="16"/>
  <c r="B743" i="16"/>
  <c r="H743" i="16"/>
  <c r="A744" i="16" s="1"/>
  <c r="G744" i="16" l="1"/>
  <c r="H744" i="16"/>
  <c r="A745" i="16" s="1"/>
  <c r="F744" i="16"/>
  <c r="B744" i="16"/>
  <c r="C744" i="16"/>
  <c r="B745" i="16" l="1"/>
  <c r="H745" i="16"/>
  <c r="A746" i="16" s="1"/>
  <c r="C745" i="16"/>
  <c r="G745" i="16"/>
  <c r="F745" i="16"/>
  <c r="C746" i="16" l="1"/>
  <c r="F746" i="16"/>
  <c r="H746" i="16"/>
  <c r="A747" i="16" s="1"/>
  <c r="B746" i="16"/>
  <c r="G746" i="16"/>
  <c r="F747" i="16" l="1"/>
  <c r="G747" i="16"/>
  <c r="H747" i="16"/>
  <c r="A748" i="16" s="1"/>
  <c r="B747" i="16"/>
  <c r="C747" i="16"/>
  <c r="H748" i="16" l="1"/>
  <c r="A749" i="16" s="1"/>
  <c r="B748" i="16"/>
  <c r="F748" i="16"/>
  <c r="G748" i="16"/>
  <c r="C748" i="16"/>
  <c r="B749" i="16" l="1"/>
  <c r="H749" i="16"/>
  <c r="A750" i="16" s="1"/>
  <c r="C749" i="16"/>
  <c r="G749" i="16"/>
  <c r="F749" i="16"/>
  <c r="C750" i="16" l="1"/>
  <c r="B750" i="16"/>
  <c r="G750" i="16"/>
  <c r="H750" i="16"/>
  <c r="A751" i="16" s="1"/>
  <c r="F750" i="16"/>
  <c r="C751" i="16" l="1"/>
  <c r="G751" i="16"/>
  <c r="B751" i="16"/>
  <c r="H751" i="16"/>
  <c r="A752" i="16" s="1"/>
  <c r="F751" i="16"/>
  <c r="C752" i="16" l="1"/>
  <c r="G752" i="16"/>
  <c r="F752" i="16"/>
  <c r="H752" i="16"/>
  <c r="A753" i="16" s="1"/>
  <c r="B752" i="16"/>
  <c r="H753" i="16" l="1"/>
  <c r="A754" i="16" s="1"/>
  <c r="C753" i="16"/>
  <c r="F753" i="16"/>
  <c r="G753" i="16"/>
  <c r="B753" i="16"/>
  <c r="H754" i="16" l="1"/>
  <c r="A755" i="16" s="1"/>
  <c r="F754" i="16"/>
  <c r="B754" i="16"/>
  <c r="C754" i="16"/>
  <c r="G754" i="16"/>
  <c r="B755" i="16" l="1"/>
  <c r="G755" i="16"/>
  <c r="H755" i="16"/>
  <c r="A756" i="16" s="1"/>
  <c r="F755" i="16"/>
  <c r="C755" i="16"/>
  <c r="C756" i="16" l="1"/>
  <c r="B756" i="16"/>
  <c r="H756" i="16"/>
  <c r="A757" i="16" s="1"/>
  <c r="F756" i="16"/>
  <c r="G756" i="16"/>
  <c r="G757" i="16" l="1"/>
  <c r="C757" i="16"/>
  <c r="F757" i="16"/>
  <c r="B757" i="16"/>
  <c r="H757" i="16"/>
  <c r="A758" i="16" s="1"/>
  <c r="C758" i="16" l="1"/>
  <c r="H758" i="16"/>
  <c r="A759" i="16" s="1"/>
  <c r="F758" i="16"/>
  <c r="B758" i="16"/>
  <c r="G758" i="16"/>
  <c r="F759" i="16" l="1"/>
  <c r="B759" i="16"/>
  <c r="G759" i="16"/>
  <c r="H759" i="16"/>
  <c r="A760" i="16" s="1"/>
  <c r="C759" i="16"/>
  <c r="H760" i="16" l="1"/>
  <c r="A761" i="16" s="1"/>
  <c r="G760" i="16"/>
  <c r="F760" i="16"/>
  <c r="C760" i="16"/>
  <c r="B760" i="16"/>
  <c r="G761" i="16" l="1"/>
  <c r="C761" i="16"/>
  <c r="F761" i="16"/>
  <c r="B761" i="16"/>
  <c r="H761" i="16"/>
  <c r="A762" i="16" s="1"/>
  <c r="H762" i="16" l="1"/>
  <c r="A763" i="16" s="1"/>
  <c r="G762" i="16"/>
  <c r="C762" i="16"/>
  <c r="F762" i="16"/>
  <c r="B762" i="16"/>
  <c r="H763" i="16" l="1"/>
  <c r="A764" i="16" s="1"/>
  <c r="C763" i="16"/>
  <c r="B763" i="16"/>
  <c r="G763" i="16"/>
  <c r="F763" i="16"/>
  <c r="C764" i="16" l="1"/>
  <c r="F764" i="16"/>
  <c r="G764" i="16"/>
  <c r="H764" i="16"/>
  <c r="A765" i="16" s="1"/>
  <c r="B764" i="16"/>
  <c r="G765" i="16" l="1"/>
  <c r="B765" i="16"/>
  <c r="C765" i="16"/>
  <c r="F765" i="16"/>
  <c r="H765" i="16"/>
  <c r="A766" i="16" s="1"/>
  <c r="G766" i="16" l="1"/>
  <c r="F766" i="16"/>
  <c r="B766" i="16"/>
  <c r="C766" i="16"/>
  <c r="H766" i="16"/>
  <c r="A767" i="16" s="1"/>
  <c r="F767" i="16" l="1"/>
  <c r="C767" i="16"/>
  <c r="G767" i="16"/>
  <c r="H767" i="16"/>
  <c r="A768" i="16" s="1"/>
  <c r="B767" i="16"/>
  <c r="H768" i="16" l="1"/>
  <c r="A769" i="16" s="1"/>
  <c r="G768" i="16"/>
  <c r="F768" i="16"/>
  <c r="B768" i="16"/>
  <c r="C768" i="16"/>
  <c r="B769" i="16" l="1"/>
  <c r="G769" i="16"/>
  <c r="F769" i="16"/>
  <c r="C769" i="16"/>
  <c r="H769" i="16"/>
  <c r="A770" i="16" s="1"/>
  <c r="G770" i="16" l="1"/>
  <c r="F770" i="16"/>
  <c r="H770" i="16"/>
  <c r="A771" i="16" s="1"/>
  <c r="B770" i="16"/>
  <c r="C770" i="16"/>
  <c r="G771" i="16" l="1"/>
  <c r="C771" i="16"/>
  <c r="F771" i="16"/>
  <c r="B771" i="16"/>
  <c r="H771" i="16"/>
  <c r="A772" i="16" s="1"/>
  <c r="B772" i="16" l="1"/>
  <c r="G772" i="16"/>
  <c r="F772" i="16"/>
  <c r="H772" i="16"/>
  <c r="A773" i="16" s="1"/>
  <c r="C772" i="16"/>
  <c r="F773" i="16" l="1"/>
  <c r="B773" i="16"/>
  <c r="G773" i="16"/>
  <c r="H773" i="16"/>
  <c r="A774" i="16" s="1"/>
  <c r="C773" i="16"/>
  <c r="C774" i="16" l="1"/>
  <c r="H774" i="16"/>
  <c r="A775" i="16" s="1"/>
  <c r="G774" i="16"/>
  <c r="B774" i="16"/>
  <c r="F774" i="16"/>
  <c r="F775" i="16" l="1"/>
  <c r="C775" i="16"/>
  <c r="H775" i="16"/>
  <c r="A776" i="16" s="1"/>
  <c r="B775" i="16"/>
  <c r="G775" i="16"/>
  <c r="B776" i="16" l="1"/>
  <c r="G776" i="16"/>
  <c r="F776" i="16"/>
  <c r="H776" i="16"/>
  <c r="A777" i="16" s="1"/>
  <c r="C776" i="16"/>
  <c r="C777" i="16" l="1"/>
  <c r="F777" i="16"/>
  <c r="B777" i="16"/>
  <c r="G777" i="16"/>
  <c r="H777" i="16"/>
  <c r="A778" i="16" s="1"/>
  <c r="B778" i="16" l="1"/>
  <c r="H778" i="16"/>
  <c r="A779" i="16" s="1"/>
  <c r="F778" i="16"/>
  <c r="G778" i="16"/>
  <c r="C778" i="16"/>
  <c r="C779" i="16" l="1"/>
  <c r="H779" i="16"/>
  <c r="A780" i="16" s="1"/>
  <c r="F779" i="16"/>
  <c r="B779" i="16"/>
  <c r="G779" i="16"/>
  <c r="C780" i="16" l="1"/>
  <c r="H780" i="16"/>
  <c r="A781" i="16" s="1"/>
  <c r="G780" i="16"/>
  <c r="B780" i="16"/>
  <c r="F780" i="16"/>
  <c r="G781" i="16" l="1"/>
  <c r="B781" i="16"/>
  <c r="F781" i="16"/>
  <c r="C781" i="16"/>
  <c r="H781" i="16"/>
  <c r="A782" i="16" s="1"/>
  <c r="B782" i="16" l="1"/>
  <c r="G782" i="16"/>
  <c r="C782" i="16"/>
  <c r="F782" i="16"/>
  <c r="H782" i="16"/>
  <c r="A783" i="16" s="1"/>
  <c r="G783" i="16" l="1"/>
  <c r="B783" i="16"/>
  <c r="H783" i="16"/>
  <c r="A784" i="16" s="1"/>
  <c r="C783" i="16"/>
  <c r="F783" i="16"/>
  <c r="G784" i="16" l="1"/>
  <c r="F784" i="16"/>
  <c r="C784" i="16"/>
  <c r="H784" i="16"/>
  <c r="A785" i="16" s="1"/>
  <c r="B784" i="16"/>
  <c r="H785" i="16" l="1"/>
  <c r="A786" i="16" s="1"/>
  <c r="F785" i="16"/>
  <c r="C785" i="16"/>
  <c r="G785" i="16"/>
  <c r="B785" i="16"/>
  <c r="H786" i="16" l="1"/>
  <c r="A787" i="16" s="1"/>
  <c r="C786" i="16"/>
  <c r="F786" i="16"/>
  <c r="B786" i="16"/>
  <c r="G786" i="16"/>
  <c r="F787" i="16" l="1"/>
  <c r="H787" i="16"/>
  <c r="A788" i="16" s="1"/>
  <c r="G787" i="16"/>
  <c r="C787" i="16"/>
  <c r="B787" i="16"/>
  <c r="G788" i="16" l="1"/>
  <c r="H788" i="16"/>
  <c r="A789" i="16" s="1"/>
  <c r="C788" i="16"/>
  <c r="B788" i="16"/>
  <c r="F788" i="16"/>
  <c r="G789" i="16" l="1"/>
  <c r="H789" i="16"/>
  <c r="A790" i="16" s="1"/>
  <c r="B789" i="16"/>
  <c r="F789" i="16"/>
  <c r="C789" i="16"/>
  <c r="B790" i="16" l="1"/>
  <c r="G790" i="16"/>
  <c r="C790" i="16"/>
  <c r="F790" i="16"/>
  <c r="H790" i="16"/>
  <c r="A791" i="16" s="1"/>
  <c r="B791" i="16" l="1"/>
  <c r="C791" i="16"/>
  <c r="H791" i="16"/>
  <c r="A792" i="16" s="1"/>
  <c r="F791" i="16"/>
  <c r="G791" i="16"/>
  <c r="H792" i="16" l="1"/>
  <c r="A793" i="16" s="1"/>
  <c r="B792" i="16"/>
  <c r="G792" i="16"/>
  <c r="C792" i="16"/>
  <c r="F792" i="16"/>
  <c r="B793" i="16" l="1"/>
  <c r="C793" i="16"/>
  <c r="F793" i="16"/>
  <c r="G793" i="16"/>
  <c r="H793" i="16"/>
  <c r="A794" i="16" s="1"/>
  <c r="G794" i="16" l="1"/>
  <c r="C794" i="16"/>
  <c r="F794" i="16"/>
  <c r="B794" i="16"/>
  <c r="H794" i="16"/>
  <c r="A795" i="16" s="1"/>
  <c r="C795" i="16" l="1"/>
  <c r="B795" i="16"/>
  <c r="H795" i="16"/>
  <c r="A796" i="16" s="1"/>
  <c r="F795" i="16"/>
  <c r="G795" i="16"/>
  <c r="C796" i="16" l="1"/>
  <c r="B796" i="16"/>
  <c r="F796" i="16"/>
  <c r="H796" i="16"/>
  <c r="A797" i="16" s="1"/>
  <c r="G796" i="16"/>
  <c r="H797" i="16" l="1"/>
  <c r="A798" i="16" s="1"/>
  <c r="G797" i="16"/>
  <c r="C797" i="16"/>
  <c r="F797" i="16"/>
  <c r="B797" i="16"/>
  <c r="C798" i="16" l="1"/>
  <c r="F798" i="16"/>
  <c r="H798" i="16"/>
  <c r="A799" i="16" s="1"/>
  <c r="B798" i="16"/>
  <c r="G798" i="16"/>
  <c r="G799" i="16" l="1"/>
  <c r="H799" i="16"/>
  <c r="A800" i="16" s="1"/>
  <c r="B799" i="16"/>
  <c r="F799" i="16"/>
  <c r="C799" i="16"/>
  <c r="C800" i="16" l="1"/>
  <c r="G800" i="16"/>
  <c r="F800" i="16"/>
  <c r="H800" i="16"/>
  <c r="A801" i="16" s="1"/>
  <c r="B800" i="16"/>
  <c r="C801" i="16" l="1"/>
  <c r="F801" i="16"/>
  <c r="B801" i="16"/>
  <c r="H801" i="16"/>
  <c r="A802" i="16" s="1"/>
  <c r="G801" i="16"/>
  <c r="G802" i="16" l="1"/>
  <c r="C802" i="16"/>
  <c r="F802" i="16"/>
  <c r="B802" i="16"/>
  <c r="H802" i="16"/>
  <c r="A803" i="16" s="1"/>
  <c r="H803" i="16" l="1"/>
  <c r="A804" i="16" s="1"/>
  <c r="C803" i="16"/>
  <c r="B803" i="16"/>
  <c r="G803" i="16"/>
  <c r="F803" i="16"/>
  <c r="G804" i="16" l="1"/>
  <c r="H804" i="16"/>
  <c r="A805" i="16" s="1"/>
  <c r="B804" i="16"/>
  <c r="C804" i="16"/>
  <c r="F804" i="16"/>
  <c r="G805" i="16" l="1"/>
  <c r="F805" i="16"/>
  <c r="C805" i="16"/>
  <c r="B805" i="16"/>
  <c r="H805" i="16"/>
  <c r="A806" i="16" s="1"/>
  <c r="H806" i="16" l="1"/>
  <c r="A807" i="16" s="1"/>
  <c r="B806" i="16"/>
  <c r="F806" i="16"/>
  <c r="G806" i="16"/>
  <c r="C806" i="16"/>
  <c r="C807" i="16" l="1"/>
  <c r="B807" i="16"/>
  <c r="G807" i="16"/>
  <c r="F807" i="16"/>
  <c r="H807" i="16"/>
  <c r="A808" i="16" s="1"/>
  <c r="C808" i="16" l="1"/>
  <c r="H808" i="16"/>
  <c r="A809" i="16" s="1"/>
  <c r="F808" i="16"/>
  <c r="G808" i="16"/>
  <c r="B808" i="16"/>
  <c r="C809" i="16" l="1"/>
  <c r="G809" i="16"/>
  <c r="H809" i="16"/>
  <c r="A810" i="16" s="1"/>
  <c r="F809" i="16"/>
  <c r="B809" i="16"/>
  <c r="C810" i="16" l="1"/>
  <c r="G810" i="16"/>
  <c r="B810" i="16"/>
  <c r="H810" i="16"/>
  <c r="A811" i="16" s="1"/>
  <c r="F810" i="16"/>
  <c r="G811" i="16" l="1"/>
  <c r="B811" i="16"/>
  <c r="F811" i="16"/>
  <c r="H811" i="16"/>
  <c r="A812" i="16" s="1"/>
  <c r="C811" i="16"/>
  <c r="H812" i="16" l="1"/>
  <c r="A813" i="16" s="1"/>
  <c r="F812" i="16"/>
  <c r="G812" i="16"/>
  <c r="C812" i="16"/>
  <c r="B812" i="16"/>
  <c r="F813" i="16" l="1"/>
  <c r="B813" i="16"/>
  <c r="H813" i="16"/>
  <c r="A814" i="16" s="1"/>
  <c r="C813" i="16"/>
  <c r="G813" i="16"/>
  <c r="F814" i="16" l="1"/>
  <c r="B814" i="16"/>
  <c r="G814" i="16"/>
  <c r="C814" i="16"/>
  <c r="H814" i="16"/>
  <c r="A815" i="16" s="1"/>
  <c r="C815" i="16" l="1"/>
  <c r="F815" i="16"/>
  <c r="G815" i="16"/>
  <c r="H815" i="16"/>
  <c r="A816" i="16" s="1"/>
  <c r="B815" i="16"/>
  <c r="G816" i="16" l="1"/>
  <c r="C816" i="16"/>
  <c r="B816" i="16"/>
  <c r="F816" i="16"/>
  <c r="H816" i="16"/>
  <c r="A817" i="16" s="1"/>
  <c r="F817" i="16" l="1"/>
  <c r="B817" i="16"/>
  <c r="C817" i="16"/>
  <c r="H817" i="16"/>
  <c r="A818" i="16" s="1"/>
  <c r="G817" i="16"/>
  <c r="F818" i="16" l="1"/>
  <c r="G818" i="16"/>
  <c r="C818" i="16"/>
  <c r="H818" i="16"/>
  <c r="A819" i="16" s="1"/>
  <c r="B818" i="16"/>
  <c r="F819" i="16" l="1"/>
  <c r="C819" i="16"/>
  <c r="H819" i="16"/>
  <c r="A820" i="16" s="1"/>
  <c r="B819" i="16"/>
  <c r="G819" i="16"/>
  <c r="H820" i="16" l="1"/>
  <c r="A821" i="16" s="1"/>
  <c r="C820" i="16"/>
  <c r="B820" i="16"/>
  <c r="G820" i="16"/>
  <c r="F820" i="16"/>
  <c r="F821" i="16" l="1"/>
  <c r="H821" i="16"/>
  <c r="A822" i="16" s="1"/>
  <c r="B821" i="16"/>
  <c r="C821" i="16"/>
  <c r="G821" i="16"/>
  <c r="F822" i="16" l="1"/>
  <c r="G822" i="16"/>
  <c r="C822" i="16"/>
  <c r="H822" i="16"/>
  <c r="A823" i="16" s="1"/>
  <c r="B822" i="16"/>
  <c r="G823" i="16" l="1"/>
  <c r="F823" i="16"/>
  <c r="H823" i="16"/>
  <c r="A824" i="16" s="1"/>
  <c r="C823" i="16"/>
  <c r="B823" i="16"/>
  <c r="G824" i="16" l="1"/>
  <c r="B824" i="16"/>
  <c r="H824" i="16"/>
  <c r="A825" i="16" s="1"/>
  <c r="C824" i="16"/>
  <c r="F824" i="16"/>
  <c r="H825" i="16" l="1"/>
  <c r="A826" i="16" s="1"/>
  <c r="F825" i="16"/>
  <c r="G825" i="16"/>
  <c r="C825" i="16"/>
  <c r="B825" i="16"/>
  <c r="F826" i="16" l="1"/>
  <c r="G826" i="16"/>
  <c r="B826" i="16"/>
  <c r="H826" i="16"/>
  <c r="A827" i="16" s="1"/>
  <c r="C826" i="16"/>
  <c r="H827" i="16" l="1"/>
  <c r="A828" i="16" s="1"/>
  <c r="F827" i="16"/>
  <c r="B827" i="16"/>
  <c r="G827" i="16"/>
  <c r="C827" i="16"/>
  <c r="C828" i="16" l="1"/>
  <c r="G828" i="16"/>
  <c r="H828" i="16"/>
  <c r="A829" i="16" s="1"/>
  <c r="B828" i="16"/>
  <c r="F828" i="16"/>
  <c r="C829" i="16" l="1"/>
  <c r="B829" i="16"/>
  <c r="G829" i="16"/>
  <c r="H829" i="16"/>
  <c r="A830" i="16" s="1"/>
  <c r="F829" i="16"/>
  <c r="G830" i="16" l="1"/>
  <c r="C830" i="16"/>
  <c r="H830" i="16"/>
  <c r="A831" i="16" s="1"/>
  <c r="F830" i="16"/>
  <c r="B830" i="16"/>
  <c r="B831" i="16" l="1"/>
  <c r="G831" i="16"/>
  <c r="C831" i="16"/>
  <c r="H831" i="16"/>
  <c r="A832" i="16" s="1"/>
  <c r="F831" i="16"/>
  <c r="C832" i="16" l="1"/>
  <c r="H832" i="16"/>
  <c r="A833" i="16" s="1"/>
  <c r="B832" i="16"/>
  <c r="G832" i="16"/>
  <c r="F832" i="16"/>
  <c r="C833" i="16" l="1"/>
  <c r="B833" i="16"/>
  <c r="G833" i="16"/>
  <c r="F833" i="16"/>
  <c r="H833" i="16"/>
  <c r="A834" i="16" s="1"/>
  <c r="G834" i="16" l="1"/>
  <c r="B834" i="16"/>
  <c r="C834" i="16"/>
  <c r="H834" i="16"/>
  <c r="A835" i="16" s="1"/>
  <c r="F834" i="16"/>
  <c r="G835" i="16" l="1"/>
  <c r="F835" i="16"/>
  <c r="B835" i="16"/>
  <c r="H835" i="16"/>
  <c r="A836" i="16" s="1"/>
  <c r="C835" i="16"/>
  <c r="B836" i="16" l="1"/>
  <c r="G836" i="16"/>
  <c r="C836" i="16"/>
  <c r="F836" i="16"/>
  <c r="H836" i="16"/>
  <c r="A837" i="16" s="1"/>
  <c r="C837" i="16" l="1"/>
  <c r="G837" i="16"/>
  <c r="F837" i="16"/>
  <c r="B837" i="16"/>
  <c r="H837" i="16"/>
  <c r="A838" i="16" s="1"/>
  <c r="H838" i="16" l="1"/>
  <c r="A839" i="16" s="1"/>
  <c r="B838" i="16"/>
  <c r="C838" i="16"/>
  <c r="G838" i="16"/>
  <c r="F838" i="16"/>
  <c r="H839" i="16" l="1"/>
  <c r="A840" i="16" s="1"/>
  <c r="F839" i="16"/>
  <c r="C839" i="16"/>
  <c r="B839" i="16"/>
  <c r="G839" i="16"/>
  <c r="H840" i="16" l="1"/>
  <c r="H10" i="16" s="1"/>
  <c r="C840" i="16"/>
  <c r="G840" i="16"/>
  <c r="B840" i="16"/>
  <c r="F840" i="16"/>
  <c r="H8" i="16" s="1"/>
  <c r="F26" i="16"/>
  <c r="H7" i="16" l="1"/>
  <c r="C26" i="16"/>
  <c r="D26" i="16"/>
  <c r="D27" i="16" s="1"/>
  <c r="D28" i="16" s="1"/>
  <c r="G26" i="16"/>
  <c r="C27" i="16"/>
  <c r="C28" i="16" s="1"/>
  <c r="F27" i="16"/>
  <c r="C29" i="16" l="1"/>
  <c r="C30" i="16" s="1"/>
  <c r="C31" i="16" s="1"/>
  <c r="H26" i="16"/>
  <c r="G27" i="16"/>
  <c r="F28" i="16"/>
  <c r="D29" i="16"/>
  <c r="D30" i="16" s="1"/>
  <c r="C32" i="16" l="1"/>
  <c r="G28" i="16"/>
  <c r="F29" i="16"/>
  <c r="D31" i="16"/>
  <c r="D32" i="16" s="1"/>
  <c r="D33" i="16" s="1"/>
  <c r="D34" i="16" s="1"/>
  <c r="D35" i="16" s="1"/>
  <c r="H27" i="16"/>
  <c r="C33" i="16" l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F30" i="16"/>
  <c r="G29" i="16"/>
  <c r="D36" i="16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D56" i="16" s="1"/>
  <c r="H28" i="16"/>
  <c r="H29" i="16" s="1"/>
  <c r="F31" i="16"/>
  <c r="F32" i="16" s="1"/>
  <c r="F33" i="16" l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G30" i="16"/>
  <c r="G31" i="16" l="1"/>
  <c r="G32" i="16" s="1"/>
  <c r="G33" i="16" s="1"/>
  <c r="G34" i="16" s="1"/>
  <c r="G35" i="16" s="1"/>
  <c r="H30" i="16"/>
  <c r="H31" i="16" l="1"/>
  <c r="H32" i="16" s="1"/>
  <c r="H33" i="16" s="1"/>
  <c r="H34" i="16" s="1"/>
  <c r="H35" i="16" s="1"/>
  <c r="G36" i="16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H36" i="16" l="1"/>
  <c r="H37" i="16" s="1"/>
  <c r="H38" i="16" s="1"/>
  <c r="H39" i="16" s="1"/>
  <c r="H40" i="16" s="1"/>
  <c r="H41" i="16" s="1"/>
  <c r="H42" i="16" s="1"/>
  <c r="H43" i="16" s="1"/>
  <c r="H44" i="16" s="1"/>
  <c r="H45" i="16" s="1"/>
  <c r="H46" i="16" s="1"/>
  <c r="H47" i="16" s="1"/>
  <c r="H48" i="16" s="1"/>
  <c r="H49" i="16" s="1"/>
  <c r="H50" i="16" s="1"/>
  <c r="H51" i="16" s="1"/>
  <c r="H52" i="16" s="1"/>
  <c r="H53" i="16" s="1"/>
  <c r="H54" i="16" s="1"/>
  <c r="H55" i="16" s="1"/>
  <c r="H56" i="16" s="1"/>
</calcChain>
</file>

<file path=xl/comments1.xml><?xml version="1.0" encoding="utf-8"?>
<comments xmlns="http://schemas.openxmlformats.org/spreadsheetml/2006/main">
  <authors>
    <author>Jonathan R. Asher</author>
  </authors>
  <commentList>
    <comment ref="G4" authorId="0" shapeId="0">
      <text>
        <r>
          <rPr>
            <sz val="9"/>
            <color indexed="81"/>
            <rFont val="Tahoma"/>
            <family val="2"/>
          </rPr>
          <t>DPU 17-90 10 Aug 2018 Exhibits 2, 3,5,6 and Schedule 10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DPU 17-90 10 Aug 2018 Exhibit 2 Schedule 25, page 1 of 3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Woodard &amp; Curran O&amp;M Letter Estimate dtd 27 Aug 2018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Estimate based on Hyannis Water System draft FY19 Operating Budget dtd 4 Apr 2018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
From Acquisition S-T Borrowing tab</t>
        </r>
      </text>
    </comment>
    <comment ref="I29" authorId="0" shapeId="0">
      <text>
        <r>
          <rPr>
            <sz val="9"/>
            <color indexed="81"/>
            <rFont val="Tahoma"/>
            <family val="2"/>
          </rPr>
          <t xml:space="preserve">
From Acquisition L-T Level-Payment Borrowing tab</t>
        </r>
      </text>
    </comment>
    <comment ref="I30" authorId="0" shapeId="0">
      <text>
        <r>
          <rPr>
            <sz val="9"/>
            <color indexed="81"/>
            <rFont val="Tahoma"/>
            <family val="2"/>
          </rPr>
          <t xml:space="preserve">
From Acquisition L-T Level-Payment Borrowing</t>
        </r>
      </text>
    </comment>
    <comment ref="H38" authorId="0" shapeId="0">
      <text>
        <r>
          <rPr>
            <sz val="9"/>
            <color indexed="81"/>
            <rFont val="Tahoma"/>
            <family val="2"/>
          </rPr>
          <t xml:space="preserve">
From Capex Borrowing Tranche 1 (which summarizes all other triennial tranches)</t>
        </r>
      </text>
    </comment>
  </commentList>
</comments>
</file>

<file path=xl/comments2.xml><?xml version="1.0" encoding="utf-8"?>
<comments xmlns="http://schemas.openxmlformats.org/spreadsheetml/2006/main">
  <authors>
    <author>Vertex42</author>
    <author>Maria</author>
    <author>Jon</author>
  </authors>
  <commentList>
    <comment ref="G6" authorId="0" shapeId="0">
      <text>
        <r>
          <rPr>
            <b/>
            <sz val="8"/>
            <color indexed="81"/>
            <rFont val="Tahoma"/>
            <family val="2"/>
          </rPr>
          <t>Rate Per PAYMENT Period:</t>
        </r>
        <r>
          <rPr>
            <sz val="8"/>
            <color indexed="81"/>
            <rFont val="Tahoma"/>
            <family val="2"/>
          </rPr>
          <t xml:space="preserve">
When the Compound Period is equal to the Payment Frequency, the rate per period ends up being simply the annual rate divided by the number of periods per year.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Term of Loan</t>
        </r>
        <r>
          <rPr>
            <sz val="9"/>
            <color indexed="81"/>
            <rFont val="Tahoma"/>
            <family val="2"/>
          </rPr>
          <t xml:space="preserve">
Mortgage loans usually have 15 or 30-year terms. Auto loans are usually between 2 and 5 years. For a 6-month term, enter 6/12.
</t>
        </r>
      </text>
    </comment>
    <comment ref="G9" authorId="1" shapeId="0">
      <text>
        <r>
          <rPr>
            <b/>
            <sz val="8"/>
            <color indexed="81"/>
            <rFont val="Tahoma"/>
            <family val="2"/>
          </rPr>
          <t>Estimated Interest Savings</t>
        </r>
        <r>
          <rPr>
            <sz val="8"/>
            <color indexed="81"/>
            <rFont val="Tahoma"/>
            <family val="2"/>
          </rPr>
          <t xml:space="preserve">
The reduced interest expense associated with making extra payments. The result may be off by a small amount (a few dollars) due to rounding.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Payment Frequency:</t>
        </r>
        <r>
          <rPr>
            <sz val="9"/>
            <color indexed="81"/>
            <rFont val="Tahoma"/>
            <family val="2"/>
          </rPr>
          <t xml:space="preserve">
This defines the Payment Period, or the number of payments per year.</t>
        </r>
      </text>
    </comment>
    <comment ref="C11" authorId="2" shapeId="0">
      <text>
        <r>
          <rPr>
            <b/>
            <sz val="9"/>
            <color indexed="81"/>
            <rFont val="Tahoma"/>
            <family val="2"/>
          </rPr>
          <t>Compound Period:</t>
        </r>
        <r>
          <rPr>
            <sz val="9"/>
            <color indexed="81"/>
            <rFont val="Tahoma"/>
            <family val="2"/>
          </rPr>
          <t xml:space="preserve">
The number of times per year that the interest is compounded.
Annually: 1 time per year
Semi-Annually: 2 times per year
Quarterly: 4 times per year
Monthly: 12 times per year
</t>
        </r>
        <r>
          <rPr>
            <b/>
            <sz val="9"/>
            <color indexed="81"/>
            <rFont val="Tahoma"/>
            <family val="2"/>
          </rPr>
          <t>Canadian</t>
        </r>
        <r>
          <rPr>
            <sz val="9"/>
            <color indexed="81"/>
            <rFont val="Tahoma"/>
            <family val="2"/>
          </rPr>
          <t xml:space="preserve"> mortgages are compounded </t>
        </r>
        <r>
          <rPr>
            <b/>
            <sz val="9"/>
            <color indexed="81"/>
            <rFont val="Tahoma"/>
            <family val="2"/>
          </rPr>
          <t>semi-annually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Tahoma"/>
            <family val="2"/>
          </rPr>
          <t>US</t>
        </r>
        <r>
          <rPr>
            <sz val="9"/>
            <color indexed="81"/>
            <rFont val="Tahoma"/>
            <family val="2"/>
          </rPr>
          <t xml:space="preserve"> mortgages are compounded </t>
        </r>
        <r>
          <rPr>
            <b/>
            <sz val="9"/>
            <color indexed="81"/>
            <rFont val="Tahoma"/>
            <family val="2"/>
          </rPr>
          <t>monthly</t>
        </r>
        <r>
          <rPr>
            <sz val="9"/>
            <color indexed="81"/>
            <rFont val="Tahoma"/>
            <family val="2"/>
          </rPr>
          <t xml:space="preserve">.
The default is to set the compound period EQUAL to the payment frequency.
</t>
        </r>
        <r>
          <rPr>
            <i/>
            <sz val="9"/>
            <color indexed="81"/>
            <rFont val="Tahoma"/>
            <family val="2"/>
          </rPr>
          <t>WARNING</t>
        </r>
        <r>
          <rPr>
            <sz val="9"/>
            <color indexed="81"/>
            <rFont val="Tahoma"/>
            <family val="2"/>
          </rPr>
          <t>:Choosing a compound period that is shorter than the payment period results in negative amortization.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Payment Type:</t>
        </r>
        <r>
          <rPr>
            <sz val="9"/>
            <color indexed="81"/>
            <rFont val="Tahoma"/>
            <family val="2"/>
          </rPr>
          <t xml:space="preserve">
This affects the "type" argument in the Excel PMT function.
"End of Period" (type=0) is the most common option. Choosing "Beginning of Period" (type=1) means that you will pay zero interest on your first payment.</t>
        </r>
      </text>
    </comment>
    <comment ref="C13" authorId="2" shapeId="0">
      <text>
        <r>
          <rPr>
            <b/>
            <sz val="9"/>
            <color indexed="81"/>
            <rFont val="Tahoma"/>
            <family val="2"/>
          </rPr>
          <t>Rounding:</t>
        </r>
        <r>
          <rPr>
            <sz val="9"/>
            <color indexed="81"/>
            <rFont val="Tahoma"/>
            <family val="2"/>
          </rPr>
          <t xml:space="preserve">
Interest calculations are normally rounded to the nearest cent in an amortization schedule.</t>
        </r>
      </text>
    </comment>
    <comment ref="D59" authorId="1" shapeId="0">
      <text>
        <r>
          <rPr>
            <b/>
            <sz val="9"/>
            <color indexed="81"/>
            <rFont val="Tahoma"/>
            <family val="2"/>
          </rPr>
          <t>Additional Payment</t>
        </r>
        <r>
          <rPr>
            <sz val="9"/>
            <color indexed="81"/>
            <rFont val="Tahoma"/>
            <family val="2"/>
          </rPr>
          <t xml:space="preserve">
The amount paid directly towards the principal, in additional to the normal payment.
To pay off the remaining balance, the additional payment must be the</t>
        </r>
        <r>
          <rPr>
            <b/>
            <sz val="9"/>
            <color indexed="81"/>
            <rFont val="Tahoma"/>
            <family val="2"/>
          </rPr>
          <t xml:space="preserve"> last period balance - payment due + interest due</t>
        </r>
        <r>
          <rPr>
            <sz val="9"/>
            <color indexed="81"/>
            <rFont val="Tahoma"/>
            <family val="2"/>
          </rPr>
          <t>.
(Assumes no penalties for making additional payments.)</t>
        </r>
      </text>
    </comment>
  </commentList>
</comments>
</file>

<file path=xl/sharedStrings.xml><?xml version="1.0" encoding="utf-8"?>
<sst xmlns="http://schemas.openxmlformats.org/spreadsheetml/2006/main" count="299" uniqueCount="159">
  <si>
    <t>TOTAL</t>
  </si>
  <si>
    <t>Amount</t>
  </si>
  <si>
    <t>Rate</t>
  </si>
  <si>
    <t>Term</t>
  </si>
  <si>
    <t>O/S Bal.</t>
  </si>
  <si>
    <t>Principal</t>
  </si>
  <si>
    <t>Interest</t>
  </si>
  <si>
    <t>P&amp;I / FY</t>
  </si>
  <si>
    <t>Fiscal Year</t>
  </si>
  <si>
    <t>Totals</t>
  </si>
  <si>
    <t>Acquisition Price</t>
  </si>
  <si>
    <t>Additional Fund Balance Replenishment</t>
  </si>
  <si>
    <t>Year</t>
  </si>
  <si>
    <t>Year:</t>
  </si>
  <si>
    <t>X</t>
  </si>
  <si>
    <t>Acquisition Borrowing Long-Term Interest Rate</t>
  </si>
  <si>
    <t>Acquisition Borrowing Short-Term Interest Rate</t>
  </si>
  <si>
    <t>Acquisition Long-Term Borrowing Term</t>
  </si>
  <si>
    <t>Acquisition Short-Term Borrowing Term</t>
  </si>
  <si>
    <t>Aquarion 2021-Forward Triennial Rate Increase %</t>
  </si>
  <si>
    <t>ATM 2012 Article 19 Fund Balance Replenishment</t>
  </si>
  <si>
    <t xml:space="preserve">Acquisition/Capital Reserve Short-Term Borrowing </t>
  </si>
  <si>
    <t>Long-Term Borrowing Interest Rate</t>
  </si>
  <si>
    <t>Short-Term Borrowing Interest Rate</t>
  </si>
  <si>
    <t>Acquisition Long-Term Debt Issuance Year</t>
  </si>
  <si>
    <t>Municipal Ownership Costs</t>
  </si>
  <si>
    <t>Utilize Short-Term Borrowing Option</t>
  </si>
  <si>
    <t>Utilize S-T Borrowing</t>
  </si>
  <si>
    <t>Place any non-zero character to activate one-year short-term borrowing for 2019</t>
  </si>
  <si>
    <t>Repayment of tax-payer-funded ATM 2012 Article 19 study</t>
  </si>
  <si>
    <t>Repayment of tax-payer-funded Reserve Fund Transfers and ATM 2014 &amp; 2016 funding to cover expert, legal, and admin expenses</t>
  </si>
  <si>
    <t>Short-Term Borrowing Option Indicator</t>
  </si>
  <si>
    <t>Note:  A non-blank value indicates short-term borrowing for Year 1</t>
  </si>
  <si>
    <t>Acquisition Year</t>
  </si>
  <si>
    <t>Long-Term Debt Issuance Year</t>
  </si>
  <si>
    <r>
      <t xml:space="preserve">Rolled forward purchase price for property, plant, and equipment purchase price, including water treatment plant, from year-end 2013 value of $88,585,821.                                  </t>
    </r>
    <r>
      <rPr>
        <b/>
        <sz val="12"/>
        <color rgb="FFFF0000"/>
        <rFont val="Calibri"/>
        <family val="2"/>
      </rPr>
      <t>Exact price TBD based on updated Aquarion capital investment figures 2018--&gt;TBD.</t>
    </r>
  </si>
  <si>
    <t>Average Aquarion Calculation Summary Annual Increase 2014-2017</t>
  </si>
  <si>
    <t>Aquarion Court Order Calculation Summary Rolled Forward to 30 Apr 2019</t>
  </si>
  <si>
    <t>Loan Information</t>
  </si>
  <si>
    <t>Summary</t>
  </si>
  <si>
    <t>Frequency</t>
  </si>
  <si>
    <t>Loan Amount</t>
  </si>
  <si>
    <t>Rate (per period)</t>
  </si>
  <si>
    <t>Annual</t>
  </si>
  <si>
    <t>Annual Interest Rate</t>
  </si>
  <si>
    <t>Total Payments</t>
  </si>
  <si>
    <t>Semi-Annual</t>
  </si>
  <si>
    <t>Term of Loan in Years</t>
  </si>
  <si>
    <t>Total Interest</t>
  </si>
  <si>
    <t>Quarterly</t>
  </si>
  <si>
    <t>First Payment Date</t>
  </si>
  <si>
    <t>Est. Interest Savings</t>
  </si>
  <si>
    <t>Bi-Monthly</t>
  </si>
  <si>
    <t>Payment Frequency</t>
  </si>
  <si>
    <t>annual</t>
  </si>
  <si>
    <t>Monthly</t>
  </si>
  <si>
    <t>Compound Period</t>
  </si>
  <si>
    <t>Semi-Monthly</t>
  </si>
  <si>
    <t>Payment Type</t>
  </si>
  <si>
    <t>End of Period</t>
  </si>
  <si>
    <t>Bi-Weekly</t>
  </si>
  <si>
    <t>Rounding</t>
  </si>
  <si>
    <t>On</t>
  </si>
  <si>
    <t>Weekly</t>
  </si>
  <si>
    <t>Periods Per Year</t>
  </si>
  <si>
    <t>Months Per Period</t>
  </si>
  <si>
    <t>Number of Periods</t>
  </si>
  <si>
    <t>Rounding Option</t>
  </si>
  <si>
    <t>[42]</t>
  </si>
  <si>
    <t>Yearly Summary</t>
  </si>
  <si>
    <t>Payments</t>
  </si>
  <si>
    <t>Additional Payments</t>
  </si>
  <si>
    <t>Interest Paid</t>
  </si>
  <si>
    <t>Principal Paid</t>
  </si>
  <si>
    <t>Year-End
 Balance</t>
  </si>
  <si>
    <t>Hide rows in the summary table that you do not want to display.</t>
  </si>
  <si>
    <t>Amortization Schedule</t>
  </si>
  <si>
    <t>No.</t>
  </si>
  <si>
    <t>Due
Date</t>
  </si>
  <si>
    <t>Payment
Due</t>
  </si>
  <si>
    <t>Additional Payment</t>
  </si>
  <si>
    <t>Balance</t>
  </si>
  <si>
    <t>End</t>
  </si>
  <si>
    <t>Tranche #1</t>
  </si>
  <si>
    <t>Tranche #2</t>
  </si>
  <si>
    <t>Tranche #3</t>
  </si>
  <si>
    <t>Tranche #4</t>
  </si>
  <si>
    <t>Tranche #5</t>
  </si>
  <si>
    <t>Tranche #6</t>
  </si>
  <si>
    <t>Tranche #7</t>
  </si>
  <si>
    <t>Tranche #8</t>
  </si>
  <si>
    <t>Tranche #9</t>
  </si>
  <si>
    <t>Tranche #10</t>
  </si>
  <si>
    <t>Tranche #11</t>
  </si>
  <si>
    <t>Contingent upon date/roll-forward price</t>
  </si>
  <si>
    <t>Year #:</t>
  </si>
  <si>
    <t>Sum of ST + LT Borrowing cannot exceed 30 years</t>
  </si>
  <si>
    <t>Aquarion Water Company Court Order Calculation Summary as of 31 Dec 2017</t>
  </si>
  <si>
    <t>2 Nov 2017 Appeals Court-Affirmed Price as of 31 Dec 2013</t>
  </si>
  <si>
    <t>Per 6 Apr 2017 Conner--&gt;Ryan email attachment analysis of 22 Apr 2016 Superior Court Order</t>
  </si>
  <si>
    <t>Assumed Annual Municipal Cost Increase %</t>
  </si>
  <si>
    <t>chk:</t>
  </si>
  <si>
    <t>Total Acquisition Debt Service:  S-T + Capital Replenishment + L-T Level-Payment</t>
  </si>
  <si>
    <t>Total Municipal Ownership Cost with L-T Level Payment</t>
  </si>
  <si>
    <t>Long-Term Borrowing - Level Payment</t>
  </si>
  <si>
    <t>Annual Capital Reserve Borrowing - Level Principal</t>
  </si>
  <si>
    <t>Year 1 funding of capital for accelerated infrastructure improvement</t>
  </si>
  <si>
    <t>Starting Capital Replenishment Borrowing Long-Term Rate</t>
  </si>
  <si>
    <t>Capital Replenishment Amount Triennial Cost Increase Increment %</t>
  </si>
  <si>
    <t xml:space="preserve">Capital Triennial Long-Term Rate Basis-Point Increase </t>
  </si>
  <si>
    <t>Triennial basis-point increment of Capital Replenishment Borrowing Long-Term Rate</t>
  </si>
  <si>
    <t>Initial Capital Funding</t>
  </si>
  <si>
    <t>Total Acquisition--Initial Capital--Fund Balance Re-pay Funding</t>
  </si>
  <si>
    <t>Initial Capital Funding Amount</t>
  </si>
  <si>
    <t>Additional Fund Balance Re-Pay Amount</t>
  </si>
  <si>
    <t xml:space="preserve"> Acquisition/Initial Capital Short-Term Debt Service</t>
  </si>
  <si>
    <t xml:space="preserve"> Acquisition/Initial Capital Long-Term Debt Service - Level Payment</t>
  </si>
  <si>
    <t>Annual Capital Replenishment Starting Amount from Year 1 Forward</t>
  </si>
  <si>
    <t>Annual Capital Replenishment Long-Term Borrowing Starting Interest Rate</t>
  </si>
  <si>
    <t>Annual Capital Replenishment Long-Term Borrowing Term</t>
  </si>
  <si>
    <t>Annual Capital Replenishment Debt Service Cost</t>
  </si>
  <si>
    <t>WTP &amp; Distribution System Property Taxes</t>
  </si>
  <si>
    <t>Acquisition--Initial Capital--Fund Balance Repayment Borrowing Parameters</t>
  </si>
  <si>
    <t>Total Acquisition--Initial Capital--Fund Balance Repayment Amount</t>
  </si>
  <si>
    <t>YTY % Change in Total Municipal Ownership Cost -- L-T Level Payment</t>
  </si>
  <si>
    <t>Long-Term Borrowing Term</t>
  </si>
  <si>
    <t>Short-Term Borrowing Term</t>
  </si>
  <si>
    <t>Water Company Acquisition, Operations &amp;Maintenance, and Capital Improvement Affordability Variables</t>
  </si>
  <si>
    <r>
      <t xml:space="preserve">Updated Short-Term Interest Rate required; </t>
    </r>
    <r>
      <rPr>
        <b/>
        <sz val="12"/>
        <color rgb="FF0070C0"/>
        <rFont val="Calibri"/>
        <family val="2"/>
      </rPr>
      <t>2.40% 10/30/18</t>
    </r>
  </si>
  <si>
    <t>Capital Market Advisors rate estimates:  10/30/18</t>
  </si>
  <si>
    <r>
      <t xml:space="preserve">Updated Long-Term Interest Rate required; </t>
    </r>
    <r>
      <rPr>
        <b/>
        <sz val="12"/>
        <color rgb="FF0070C0"/>
        <rFont val="Calibri"/>
        <family val="2"/>
      </rPr>
      <t>3.75% 10/30/18</t>
    </r>
  </si>
  <si>
    <r>
      <t xml:space="preserve">Updated Long-Term Interest Rate required; </t>
    </r>
    <r>
      <rPr>
        <b/>
        <sz val="12"/>
        <color rgb="FF0070C0"/>
        <rFont val="Calibri"/>
        <family val="2"/>
      </rPr>
      <t>3.25% 10/30/18</t>
    </r>
  </si>
  <si>
    <t xml:space="preserve">   Add: Outsourcing Services (estimate: Woodard &amp; Curran)</t>
  </si>
  <si>
    <t xml:space="preserve">   Add: Water System Supervisor (estimate) </t>
  </si>
  <si>
    <t xml:space="preserve">   Add: Additional Annual Municipal Costs (estimate)</t>
  </si>
  <si>
    <t xml:space="preserve">   Add: Outsourcing Transition Costs (estimate: Woodard &amp; Curran)</t>
  </si>
  <si>
    <t xml:space="preserve">   Add: Other Transaction Costs (estimate)</t>
  </si>
  <si>
    <t xml:space="preserve">   WTP Property Taxes</t>
  </si>
  <si>
    <t xml:space="preserve">   Distribution System Property Taxes (Hingham, Hull, Cohasset)</t>
  </si>
  <si>
    <t>Annual Capital Replenishment Triennial Long-Term Rate Basis-Point Increase</t>
  </si>
  <si>
    <t>Annual Capital Replenishment Amount Triennial Cost Increase %</t>
  </si>
  <si>
    <t>Annual Town Meeting 2012 Article 19 Fund Balance Re-Pay Amount</t>
  </si>
  <si>
    <t>Total Annual Municipal Operations &amp; Maintenance Costs</t>
  </si>
  <si>
    <t xml:space="preserve">   Add: Water System Supervisor Admin Support (estimate) </t>
  </si>
  <si>
    <t>CAPEX</t>
  </si>
  <si>
    <t>Life</t>
  </si>
  <si>
    <t>Town's Assumptions</t>
  </si>
  <si>
    <t>Annual capital replenishment borrowing on 20-year level-payment notes from Year 1 forward. Based on Average capital requirement forcast by Aquarion in 8/18 presentation</t>
  </si>
  <si>
    <t>Acquisition/Capital Reserve Long-Term Borrowing - Level Payment</t>
  </si>
  <si>
    <t>Annual Capital Reserve Borrowing - Level Payment</t>
  </si>
  <si>
    <t xml:space="preserve"> </t>
  </si>
  <si>
    <t>Annual Capital Replenishment (Andersen Tax Assumption) 2019-2021</t>
  </si>
  <si>
    <t>Annual Capital Replenishment (Andersen Tax Assumption) 2022-2024</t>
  </si>
  <si>
    <t>Triennial % increment of Capital Replenishment amount from Year 7 forward to account to cover cost increases</t>
  </si>
  <si>
    <t xml:space="preserve"> Acquisition/Initial Capital Long-Term Debt Service - Level payment</t>
  </si>
  <si>
    <t>Annual Capital Replenishment Financing -- Level payment</t>
  </si>
  <si>
    <t>Total Acquisition Debt Service:  S-T + Capital Replenishment + L-T Level-payment</t>
  </si>
  <si>
    <t>Total Municipal Ownership Cost with L-T Level payment</t>
  </si>
  <si>
    <t>YTY % Change in Total Municipal Ownership Cost -- L-T Level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</si>
</sst>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0.0%"/>
    <numFmt numFmtId="168" formatCode="#,##0.000000000000000"/>
    <numFmt numFmtId="169" formatCode="0.000%"/>
    <numFmt numFmtId="170" formatCode="m/d/yy;@"/>
  </numFmts>
  <fonts count="63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u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SWISS"/>
    </font>
    <font>
      <b/>
      <sz val="12"/>
      <name val="SWISS"/>
    </font>
    <font>
      <u/>
      <sz val="12"/>
      <name val="SWISS"/>
    </font>
    <font>
      <sz val="11"/>
      <color indexed="8"/>
      <name val="Calibri"/>
      <family val="2"/>
    </font>
    <font>
      <b/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b/>
      <u/>
      <sz val="12"/>
      <name val="SWISS"/>
    </font>
    <font>
      <b/>
      <sz val="12"/>
      <color indexed="8"/>
      <name val="Swiss"/>
    </font>
    <font>
      <sz val="12"/>
      <color indexed="8"/>
      <name val="Swiss"/>
    </font>
    <font>
      <sz val="12"/>
      <name val="Calibri"/>
      <family val="2"/>
    </font>
    <font>
      <b/>
      <sz val="11"/>
      <color indexed="8"/>
      <name val="Swiss"/>
    </font>
    <font>
      <sz val="9"/>
      <color indexed="81"/>
      <name val="Tahoma"/>
      <family val="2"/>
    </font>
    <font>
      <b/>
      <sz val="12"/>
      <color rgb="FFFF0000"/>
      <name val="Calibri"/>
      <family val="2"/>
    </font>
    <font>
      <b/>
      <sz val="12"/>
      <color rgb="FF0070C0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indexed="9"/>
      <name val="Arial"/>
      <family val="2"/>
    </font>
    <font>
      <u/>
      <sz val="10"/>
      <color indexed="12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8"/>
      <name val="Arial"/>
      <family val="2"/>
    </font>
    <font>
      <b/>
      <sz val="10"/>
      <color theme="4" tint="-0.249977111117893"/>
      <name val="Tahoma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6"/>
      <color indexed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FF66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indexed="5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DashDotDot">
        <color auto="1"/>
      </left>
      <right/>
      <top style="mediumDashDotDot">
        <color auto="1"/>
      </top>
      <bottom style="mediumDashDotDot">
        <color auto="1"/>
      </bottom>
      <diagonal/>
    </border>
    <border>
      <left/>
      <right/>
      <top style="mediumDashDotDot">
        <color auto="1"/>
      </top>
      <bottom style="mediumDashDotDot">
        <color auto="1"/>
      </bottom>
      <diagonal/>
    </border>
    <border>
      <left/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 style="slantDash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slant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 style="mediumDashDotDot">
        <color auto="1"/>
      </right>
      <top/>
      <bottom style="mediumDashDotDot">
        <color auto="1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31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41" fillId="0" borderId="0"/>
    <xf numFmtId="0" fontId="45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97">
    <xf numFmtId="0" fontId="0" fillId="0" borderId="0" xfId="0"/>
    <xf numFmtId="9" fontId="0" fillId="0" borderId="0" xfId="0" applyNumberFormat="1"/>
    <xf numFmtId="9" fontId="21" fillId="0" borderId="0" xfId="0" applyNumberFormat="1" applyFont="1" applyAlignment="1">
      <alignment horizontal="center"/>
    </xf>
    <xf numFmtId="165" fontId="1" fillId="0" borderId="0" xfId="28" applyNumberFormat="1" applyFont="1"/>
    <xf numFmtId="165" fontId="0" fillId="0" borderId="0" xfId="0" applyNumberFormat="1"/>
    <xf numFmtId="0" fontId="17" fillId="0" borderId="0" xfId="0" applyFont="1"/>
    <xf numFmtId="0" fontId="0" fillId="0" borderId="0" xfId="0" applyAlignment="1">
      <alignment vertical="center"/>
    </xf>
    <xf numFmtId="165" fontId="17" fillId="0" borderId="0" xfId="28" applyNumberFormat="1" applyFont="1"/>
    <xf numFmtId="165" fontId="1" fillId="0" borderId="0" xfId="28" applyNumberFormat="1" applyFont="1" applyBorder="1"/>
    <xf numFmtId="165" fontId="17" fillId="0" borderId="0" xfId="0" applyNumberFormat="1" applyFont="1" applyBorder="1"/>
    <xf numFmtId="10" fontId="0" fillId="0" borderId="0" xfId="0" applyNumberFormat="1" applyAlignment="1">
      <alignment horizontal="center"/>
    </xf>
    <xf numFmtId="165" fontId="17" fillId="0" borderId="0" xfId="0" applyNumberFormat="1" applyFont="1"/>
    <xf numFmtId="0" fontId="17" fillId="0" borderId="0" xfId="0" applyFont="1" applyAlignment="1">
      <alignment horizontal="left"/>
    </xf>
    <xf numFmtId="165" fontId="17" fillId="0" borderId="0" xfId="28" applyNumberFormat="1" applyFont="1" applyBorder="1"/>
    <xf numFmtId="0" fontId="0" fillId="0" borderId="0" xfId="0" applyBorder="1"/>
    <xf numFmtId="0" fontId="0" fillId="0" borderId="0" xfId="0" applyFont="1"/>
    <xf numFmtId="0" fontId="20" fillId="0" borderId="0" xfId="0" applyFont="1"/>
    <xf numFmtId="0" fontId="25" fillId="0" borderId="0" xfId="0" applyFont="1"/>
    <xf numFmtId="3" fontId="26" fillId="0" borderId="0" xfId="0" applyNumberFormat="1" applyFont="1" applyAlignment="1"/>
    <xf numFmtId="167" fontId="26" fillId="0" borderId="0" xfId="0" applyNumberFormat="1" applyFont="1" applyAlignment="1"/>
    <xf numFmtId="3" fontId="27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center"/>
    </xf>
    <xf numFmtId="10" fontId="26" fillId="0" borderId="0" xfId="0" applyNumberFormat="1" applyFont="1" applyAlignment="1"/>
    <xf numFmtId="3" fontId="26" fillId="0" borderId="11" xfId="0" applyNumberFormat="1" applyFont="1" applyBorder="1" applyAlignment="1"/>
    <xf numFmtId="10" fontId="26" fillId="0" borderId="11" xfId="0" applyNumberFormat="1" applyFont="1" applyBorder="1" applyAlignment="1"/>
    <xf numFmtId="0" fontId="26" fillId="0" borderId="11" xfId="0" applyNumberFormat="1" applyFont="1" applyBorder="1" applyAlignment="1">
      <alignment horizontal="center"/>
    </xf>
    <xf numFmtId="0" fontId="27" fillId="0" borderId="0" xfId="0" applyNumberFormat="1" applyFont="1" applyAlignment="1">
      <alignment horizontal="center"/>
    </xf>
    <xf numFmtId="0" fontId="23" fillId="0" borderId="0" xfId="0" applyFont="1"/>
    <xf numFmtId="0" fontId="21" fillId="0" borderId="12" xfId="0" applyFont="1" applyBorder="1" applyAlignment="1">
      <alignment horizontal="right"/>
    </xf>
    <xf numFmtId="3" fontId="26" fillId="0" borderId="0" xfId="0" applyNumberFormat="1" applyFont="1" applyAlignment="1" applyProtection="1"/>
    <xf numFmtId="167" fontId="26" fillId="0" borderId="0" xfId="0" applyNumberFormat="1" applyFont="1" applyAlignment="1" applyProtection="1"/>
    <xf numFmtId="0" fontId="0" fillId="0" borderId="0" xfId="0" applyProtection="1"/>
    <xf numFmtId="3" fontId="27" fillId="0" borderId="0" xfId="0" applyNumberFormat="1" applyFont="1" applyAlignment="1" applyProtection="1">
      <alignment horizontal="right"/>
    </xf>
    <xf numFmtId="3" fontId="28" fillId="0" borderId="0" xfId="0" applyNumberFormat="1" applyFont="1" applyAlignment="1" applyProtection="1">
      <alignment horizontal="center"/>
    </xf>
    <xf numFmtId="10" fontId="26" fillId="0" borderId="0" xfId="0" applyNumberFormat="1" applyFont="1" applyAlignment="1" applyProtection="1"/>
    <xf numFmtId="3" fontId="26" fillId="0" borderId="0" xfId="0" applyNumberFormat="1" applyFont="1" applyAlignment="1" applyProtection="1">
      <alignment horizontal="right"/>
    </xf>
    <xf numFmtId="3" fontId="26" fillId="0" borderId="0" xfId="0" applyNumberFormat="1" applyFont="1" applyAlignment="1" applyProtection="1">
      <alignment horizontal="center"/>
    </xf>
    <xf numFmtId="3" fontId="26" fillId="0" borderId="11" xfId="0" applyNumberFormat="1" applyFont="1" applyBorder="1" applyAlignment="1" applyProtection="1"/>
    <xf numFmtId="10" fontId="26" fillId="0" borderId="11" xfId="0" applyNumberFormat="1" applyFont="1" applyBorder="1" applyAlignment="1" applyProtection="1"/>
    <xf numFmtId="0" fontId="26" fillId="0" borderId="11" xfId="0" applyNumberFormat="1" applyFont="1" applyBorder="1" applyAlignment="1" applyProtection="1">
      <alignment horizontal="center"/>
    </xf>
    <xf numFmtId="0" fontId="27" fillId="0" borderId="0" xfId="0" applyNumberFormat="1" applyFont="1" applyAlignment="1" applyProtection="1">
      <alignment horizontal="center"/>
    </xf>
    <xf numFmtId="3" fontId="0" fillId="0" borderId="0" xfId="0" applyNumberFormat="1" applyProtection="1"/>
    <xf numFmtId="3" fontId="26" fillId="0" borderId="10" xfId="0" applyNumberFormat="1" applyFont="1" applyBorder="1" applyAlignment="1" applyProtection="1"/>
    <xf numFmtId="0" fontId="27" fillId="0" borderId="1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3" fontId="0" fillId="0" borderId="0" xfId="0" applyNumberFormat="1" applyFont="1" applyProtection="1"/>
    <xf numFmtId="0" fontId="0" fillId="0" borderId="0" xfId="0" applyFont="1" applyProtection="1"/>
    <xf numFmtId="3" fontId="27" fillId="0" borderId="0" xfId="0" applyNumberFormat="1" applyFont="1" applyAlignment="1" applyProtection="1">
      <alignment horizontal="center"/>
    </xf>
    <xf numFmtId="0" fontId="21" fillId="0" borderId="12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164" fontId="23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/>
    <xf numFmtId="3" fontId="27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10" fontId="32" fillId="0" borderId="0" xfId="0" applyNumberFormat="1" applyFont="1" applyAlignment="1">
      <alignment horizontal="center"/>
    </xf>
    <xf numFmtId="3" fontId="32" fillId="0" borderId="0" xfId="0" applyNumberFormat="1" applyFont="1" applyAlignment="1" applyProtection="1">
      <alignment horizontal="center" wrapText="1"/>
    </xf>
    <xf numFmtId="10" fontId="32" fillId="0" borderId="0" xfId="0" applyNumberFormat="1" applyFont="1" applyAlignment="1" applyProtection="1">
      <alignment horizontal="center" wrapText="1"/>
    </xf>
    <xf numFmtId="0" fontId="33" fillId="0" borderId="0" xfId="0" applyFont="1" applyAlignment="1" applyProtection="1">
      <alignment horizontal="center"/>
    </xf>
    <xf numFmtId="0" fontId="34" fillId="0" borderId="0" xfId="0" applyFont="1"/>
    <xf numFmtId="0" fontId="34" fillId="0" borderId="0" xfId="0" applyFont="1" applyProtection="1"/>
    <xf numFmtId="3" fontId="27" fillId="0" borderId="0" xfId="0" applyNumberFormat="1" applyFont="1" applyAlignment="1"/>
    <xf numFmtId="3" fontId="26" fillId="0" borderId="0" xfId="0" applyNumberFormat="1" applyFont="1" applyFill="1" applyAlignment="1" applyProtection="1">
      <alignment horizontal="center"/>
    </xf>
    <xf numFmtId="10" fontId="26" fillId="0" borderId="0" xfId="0" applyNumberFormat="1" applyFont="1" applyFill="1" applyAlignment="1" applyProtection="1">
      <alignment horizontal="center"/>
    </xf>
    <xf numFmtId="0" fontId="17" fillId="0" borderId="0" xfId="0" applyFont="1" applyAlignment="1" applyProtection="1">
      <alignment horizontal="right"/>
    </xf>
    <xf numFmtId="3" fontId="0" fillId="0" borderId="0" xfId="0" applyNumberFormat="1" applyFont="1" applyBorder="1" applyProtection="1"/>
    <xf numFmtId="0" fontId="23" fillId="0" borderId="0" xfId="0" applyFont="1" applyAlignment="1">
      <alignment horizontal="center"/>
    </xf>
    <xf numFmtId="3" fontId="27" fillId="0" borderId="0" xfId="0" applyNumberFormat="1" applyFont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21" fillId="0" borderId="13" xfId="0" applyFont="1" applyBorder="1" applyAlignment="1">
      <alignment horizontal="right"/>
    </xf>
    <xf numFmtId="3" fontId="27" fillId="0" borderId="0" xfId="0" applyNumberFormat="1" applyFont="1" applyAlignment="1">
      <alignment horizontal="left"/>
    </xf>
    <xf numFmtId="0" fontId="0" fillId="0" borderId="0" xfId="0" applyFill="1"/>
    <xf numFmtId="0" fontId="22" fillId="0" borderId="0" xfId="0" applyFont="1" applyFill="1"/>
    <xf numFmtId="0" fontId="21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165" fontId="21" fillId="0" borderId="0" xfId="0" applyNumberFormat="1" applyFont="1"/>
    <xf numFmtId="3" fontId="17" fillId="0" borderId="0" xfId="0" applyNumberFormat="1" applyFont="1"/>
    <xf numFmtId="165" fontId="1" fillId="0" borderId="0" xfId="28" applyNumberFormat="1" applyFont="1" applyFill="1"/>
    <xf numFmtId="0" fontId="0" fillId="0" borderId="0" xfId="0" applyFont="1" applyFill="1"/>
    <xf numFmtId="3" fontId="26" fillId="0" borderId="0" xfId="0" applyNumberFormat="1" applyFont="1" applyAlignment="1">
      <alignment horizontal="center"/>
    </xf>
    <xf numFmtId="0" fontId="0" fillId="0" borderId="0" xfId="0" applyFill="1" applyBorder="1"/>
    <xf numFmtId="0" fontId="24" fillId="0" borderId="0" xfId="0" applyFont="1" applyAlignment="1">
      <alignment horizontal="center"/>
    </xf>
    <xf numFmtId="0" fontId="21" fillId="0" borderId="20" xfId="0" applyFont="1" applyBorder="1" applyAlignment="1">
      <alignment horizontal="right" vertical="center"/>
    </xf>
    <xf numFmtId="164" fontId="25" fillId="0" borderId="14" xfId="0" applyNumberFormat="1" applyFont="1" applyFill="1" applyBorder="1" applyAlignment="1" applyProtection="1">
      <alignment horizontal="left" wrapText="1"/>
    </xf>
    <xf numFmtId="10" fontId="30" fillId="0" borderId="13" xfId="0" applyNumberFormat="1" applyFont="1" applyFill="1" applyBorder="1" applyAlignment="1" applyProtection="1">
      <alignment horizontal="left" wrapText="1"/>
    </xf>
    <xf numFmtId="10" fontId="35" fillId="0" borderId="14" xfId="0" applyNumberFormat="1" applyFont="1" applyFill="1" applyBorder="1" applyAlignment="1" applyProtection="1">
      <alignment horizontal="left" wrapText="1"/>
    </xf>
    <xf numFmtId="164" fontId="25" fillId="0" borderId="20" xfId="0" applyNumberFormat="1" applyFont="1" applyFill="1" applyBorder="1" applyAlignment="1" applyProtection="1">
      <alignment horizontal="left" wrapText="1"/>
    </xf>
    <xf numFmtId="164" fontId="25" fillId="0" borderId="13" xfId="0" applyNumberFormat="1" applyFont="1" applyFill="1" applyBorder="1" applyAlignment="1" applyProtection="1">
      <alignment horizontal="left" wrapText="1"/>
    </xf>
    <xf numFmtId="3" fontId="26" fillId="0" borderId="10" xfId="0" applyNumberFormat="1" applyFont="1" applyBorder="1" applyAlignment="1"/>
    <xf numFmtId="0" fontId="27" fillId="0" borderId="10" xfId="0" applyNumberFormat="1" applyFont="1" applyBorder="1" applyAlignment="1">
      <alignment horizontal="center"/>
    </xf>
    <xf numFmtId="0" fontId="0" fillId="25" borderId="0" xfId="0" applyFill="1"/>
    <xf numFmtId="0" fontId="17" fillId="25" borderId="0" xfId="0" applyFont="1" applyFill="1"/>
    <xf numFmtId="165" fontId="17" fillId="25" borderId="0" xfId="0" applyNumberFormat="1" applyFont="1" applyFill="1" applyBorder="1"/>
    <xf numFmtId="3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right"/>
    </xf>
    <xf numFmtId="10" fontId="35" fillId="0" borderId="13" xfId="0" applyNumberFormat="1" applyFont="1" applyFill="1" applyBorder="1" applyAlignment="1" applyProtection="1">
      <alignment horizontal="left" wrapText="1"/>
    </xf>
    <xf numFmtId="0" fontId="23" fillId="0" borderId="0" xfId="0" applyFont="1" applyFill="1"/>
    <xf numFmtId="0" fontId="17" fillId="0" borderId="0" xfId="0" applyFont="1" applyFill="1"/>
    <xf numFmtId="165" fontId="17" fillId="0" borderId="0" xfId="0" applyNumberFormat="1" applyFont="1" applyFill="1" applyBorder="1"/>
    <xf numFmtId="0" fontId="21" fillId="0" borderId="0" xfId="0" applyFont="1" applyFill="1" applyAlignment="1">
      <alignment horizontal="right"/>
    </xf>
    <xf numFmtId="3" fontId="17" fillId="0" borderId="0" xfId="0" applyNumberFormat="1" applyFont="1" applyFill="1" applyAlignment="1">
      <alignment horizontal="center"/>
    </xf>
    <xf numFmtId="168" fontId="0" fillId="0" borderId="0" xfId="0" applyNumberFormat="1"/>
    <xf numFmtId="3" fontId="17" fillId="0" borderId="0" xfId="0" applyNumberFormat="1" applyFont="1" applyFill="1"/>
    <xf numFmtId="1" fontId="33" fillId="0" borderId="0" xfId="0" applyNumberFormat="1" applyFont="1" applyAlignment="1" applyProtection="1">
      <alignment horizontal="center"/>
    </xf>
    <xf numFmtId="10" fontId="38" fillId="0" borderId="12" xfId="0" applyNumberFormat="1" applyFont="1" applyFill="1" applyBorder="1" applyAlignment="1" applyProtection="1">
      <alignment horizontal="left" wrapText="1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vertical="center" wrapText="1"/>
    </xf>
    <xf numFmtId="10" fontId="38" fillId="0" borderId="13" xfId="0" applyNumberFormat="1" applyFont="1" applyFill="1" applyBorder="1" applyAlignment="1" applyProtection="1">
      <alignment horizontal="left" wrapText="1"/>
    </xf>
    <xf numFmtId="41" fontId="1" fillId="0" borderId="0" xfId="28" applyNumberFormat="1" applyFont="1"/>
    <xf numFmtId="166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3" fontId="26" fillId="0" borderId="0" xfId="0" applyNumberFormat="1" applyFont="1" applyFill="1" applyAlignment="1"/>
    <xf numFmtId="0" fontId="0" fillId="0" borderId="21" xfId="0" applyBorder="1"/>
    <xf numFmtId="0" fontId="0" fillId="0" borderId="21" xfId="0" applyBorder="1" applyAlignment="1">
      <alignment horizontal="center"/>
    </xf>
    <xf numFmtId="164" fontId="23" fillId="24" borderId="0" xfId="0" applyNumberFormat="1" applyFont="1" applyFill="1" applyAlignment="1">
      <alignment horizontal="center"/>
    </xf>
    <xf numFmtId="1" fontId="23" fillId="24" borderId="0" xfId="0" applyNumberFormat="1" applyFont="1" applyFill="1" applyAlignment="1">
      <alignment horizontal="center"/>
    </xf>
    <xf numFmtId="3" fontId="23" fillId="24" borderId="0" xfId="0" applyNumberFormat="1" applyFont="1" applyFill="1" applyAlignment="1">
      <alignment horizontal="center"/>
    </xf>
    <xf numFmtId="164" fontId="23" fillId="24" borderId="0" xfId="28" applyNumberFormat="1" applyFont="1" applyFill="1" applyAlignment="1">
      <alignment horizontal="center"/>
    </xf>
    <xf numFmtId="164" fontId="25" fillId="0" borderId="14" xfId="0" applyNumberFormat="1" applyFont="1" applyFill="1" applyBorder="1" applyAlignment="1" applyProtection="1">
      <alignment horizontal="left" vertical="center" wrapText="1"/>
    </xf>
    <xf numFmtId="164" fontId="39" fillId="0" borderId="14" xfId="0" applyNumberFormat="1" applyFont="1" applyFill="1" applyBorder="1" applyAlignment="1" applyProtection="1">
      <alignment horizontal="center" wrapText="1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vertical="center"/>
    </xf>
    <xf numFmtId="41" fontId="1" fillId="0" borderId="0" xfId="28" applyNumberFormat="1" applyFont="1" applyBorder="1"/>
    <xf numFmtId="0" fontId="17" fillId="0" borderId="0" xfId="0" applyFont="1" applyAlignment="1">
      <alignment vertical="center"/>
    </xf>
    <xf numFmtId="0" fontId="0" fillId="0" borderId="0" xfId="0" applyAlignment="1">
      <alignment horizontal="right"/>
    </xf>
    <xf numFmtId="1" fontId="40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3" fontId="27" fillId="24" borderId="0" xfId="0" applyNumberFormat="1" applyFont="1" applyFill="1" applyAlignment="1"/>
    <xf numFmtId="165" fontId="17" fillId="24" borderId="0" xfId="0" applyNumberFormat="1" applyFont="1" applyFill="1"/>
    <xf numFmtId="3" fontId="27" fillId="24" borderId="0" xfId="0" applyNumberFormat="1" applyFont="1" applyFill="1" applyAlignment="1">
      <alignment horizontal="center"/>
    </xf>
    <xf numFmtId="0" fontId="42" fillId="27" borderId="0" xfId="48" applyFont="1" applyFill="1" applyBorder="1" applyAlignment="1" applyProtection="1">
      <alignment vertical="center"/>
    </xf>
    <xf numFmtId="0" fontId="43" fillId="27" borderId="0" xfId="48" applyFont="1" applyFill="1" applyBorder="1" applyProtection="1"/>
    <xf numFmtId="0" fontId="44" fillId="27" borderId="0" xfId="48" applyFont="1" applyFill="1" applyBorder="1" applyProtection="1"/>
    <xf numFmtId="0" fontId="41" fillId="0" borderId="0" xfId="48" applyFont="1" applyBorder="1" applyProtection="1"/>
    <xf numFmtId="0" fontId="41" fillId="0" borderId="0" xfId="48" applyFont="1" applyProtection="1"/>
    <xf numFmtId="0" fontId="46" fillId="28" borderId="0" xfId="49" applyFont="1" applyFill="1" applyAlignment="1" applyProtection="1"/>
    <xf numFmtId="0" fontId="14" fillId="28" borderId="0" xfId="48" applyFont="1" applyFill="1" applyProtection="1"/>
    <xf numFmtId="0" fontId="47" fillId="28" borderId="0" xfId="48" applyFont="1" applyFill="1" applyBorder="1" applyAlignment="1">
      <alignment horizontal="right"/>
    </xf>
    <xf numFmtId="0" fontId="14" fillId="0" borderId="0" xfId="48" applyFont="1" applyProtection="1"/>
    <xf numFmtId="0" fontId="50" fillId="27" borderId="22" xfId="48" applyFont="1" applyFill="1" applyBorder="1" applyAlignment="1" applyProtection="1">
      <alignment horizontal="left" vertical="center" indent="1"/>
    </xf>
    <xf numFmtId="0" fontId="51" fillId="27" borderId="22" xfId="48" applyFont="1" applyFill="1" applyBorder="1" applyAlignment="1" applyProtection="1">
      <alignment horizontal="left" vertical="center" indent="1"/>
    </xf>
    <xf numFmtId="0" fontId="51" fillId="27" borderId="22" xfId="48" applyFont="1" applyFill="1" applyBorder="1" applyAlignment="1" applyProtection="1">
      <alignment horizontal="center" wrapText="1"/>
    </xf>
    <xf numFmtId="0" fontId="14" fillId="29" borderId="23" xfId="48" applyFont="1" applyFill="1" applyBorder="1" applyAlignment="1" applyProtection="1">
      <alignment horizontal="center" wrapText="1"/>
    </xf>
    <xf numFmtId="0" fontId="50" fillId="28" borderId="0" xfId="48" applyFont="1" applyFill="1" applyAlignment="1" applyProtection="1">
      <alignment horizontal="right" indent="1"/>
    </xf>
    <xf numFmtId="43" fontId="50" fillId="0" borderId="24" xfId="50" applyFont="1" applyFill="1" applyBorder="1" applyProtection="1">
      <protection locked="0"/>
    </xf>
    <xf numFmtId="0" fontId="50" fillId="0" borderId="0" xfId="48" applyFont="1" applyFill="1" applyBorder="1" applyAlignment="1" applyProtection="1">
      <alignment horizontal="right" indent="1"/>
    </xf>
    <xf numFmtId="169" fontId="50" fillId="0" borderId="0" xfId="51" applyNumberFormat="1" applyFont="1" applyProtection="1"/>
    <xf numFmtId="10" fontId="50" fillId="0" borderId="25" xfId="51" applyNumberFormat="1" applyFont="1" applyFill="1" applyBorder="1" applyAlignment="1" applyProtection="1">
      <alignment horizontal="right"/>
      <protection locked="0"/>
    </xf>
    <xf numFmtId="0" fontId="50" fillId="0" borderId="0" xfId="48" applyFont="1" applyAlignment="1" applyProtection="1">
      <alignment horizontal="right" indent="1"/>
    </xf>
    <xf numFmtId="43" fontId="50" fillId="0" borderId="0" xfId="50" applyFont="1" applyFill="1" applyProtection="1"/>
    <xf numFmtId="14" fontId="50" fillId="0" borderId="25" xfId="48" applyNumberFormat="1" applyFont="1" applyFill="1" applyBorder="1" applyAlignment="1" applyProtection="1">
      <alignment horizontal="right"/>
      <protection locked="0"/>
    </xf>
    <xf numFmtId="43" fontId="50" fillId="0" borderId="0" xfId="50" applyFont="1" applyFill="1" applyAlignment="1" applyProtection="1">
      <alignment horizontal="right"/>
    </xf>
    <xf numFmtId="0" fontId="53" fillId="0" borderId="0" xfId="48" applyFont="1" applyAlignment="1" applyProtection="1">
      <alignment horizontal="right"/>
    </xf>
    <xf numFmtId="14" fontId="49" fillId="0" borderId="25" xfId="48" applyNumberFormat="1" applyFont="1" applyFill="1" applyBorder="1" applyAlignment="1" applyProtection="1">
      <alignment horizontal="right"/>
      <protection locked="0"/>
    </xf>
    <xf numFmtId="0" fontId="54" fillId="0" borderId="0" xfId="48" applyFont="1" applyAlignment="1" applyProtection="1">
      <alignment horizontal="right"/>
    </xf>
    <xf numFmtId="0" fontId="45" fillId="0" borderId="0" xfId="49" applyBorder="1" applyAlignment="1" applyProtection="1">
      <alignment vertical="center" wrapText="1"/>
    </xf>
    <xf numFmtId="0" fontId="14" fillId="28" borderId="0" xfId="48" applyFont="1" applyFill="1" applyAlignment="1" applyProtection="1">
      <alignment horizontal="right" indent="1"/>
    </xf>
    <xf numFmtId="0" fontId="49" fillId="0" borderId="0" xfId="48" applyFont="1" applyBorder="1" applyAlignment="1" applyProtection="1">
      <alignment vertical="top" wrapText="1"/>
    </xf>
    <xf numFmtId="0" fontId="14" fillId="0" borderId="0" xfId="48" applyFont="1" applyBorder="1" applyAlignment="1" applyProtection="1">
      <alignment horizontal="left" vertical="top" wrapText="1"/>
    </xf>
    <xf numFmtId="0" fontId="47" fillId="28" borderId="0" xfId="48" applyFont="1" applyFill="1" applyAlignment="1" applyProtection="1">
      <alignment horizontal="right"/>
    </xf>
    <xf numFmtId="0" fontId="55" fillId="0" borderId="0" xfId="48" applyFont="1" applyAlignment="1" applyProtection="1">
      <alignment horizontal="right"/>
    </xf>
    <xf numFmtId="0" fontId="56" fillId="0" borderId="0" xfId="48" applyFont="1" applyAlignment="1" applyProtection="1">
      <alignment horizontal="right" indent="1"/>
    </xf>
    <xf numFmtId="43" fontId="57" fillId="0" borderId="0" xfId="50" applyFont="1" applyFill="1" applyProtection="1"/>
    <xf numFmtId="0" fontId="58" fillId="0" borderId="0" xfId="48" applyFont="1" applyAlignment="1" applyProtection="1">
      <alignment horizontal="left"/>
    </xf>
    <xf numFmtId="0" fontId="51" fillId="27" borderId="26" xfId="48" applyFont="1" applyFill="1" applyBorder="1" applyAlignment="1" applyProtection="1">
      <alignment horizontal="center"/>
    </xf>
    <xf numFmtId="0" fontId="14" fillId="27" borderId="26" xfId="48" applyFont="1" applyFill="1" applyBorder="1" applyAlignment="1" applyProtection="1">
      <alignment horizontal="center" wrapText="1"/>
    </xf>
    <xf numFmtId="0" fontId="14" fillId="27" borderId="26" xfId="48" applyFont="1" applyFill="1" applyBorder="1" applyAlignment="1" applyProtection="1">
      <alignment horizontal="right" wrapText="1"/>
    </xf>
    <xf numFmtId="0" fontId="49" fillId="0" borderId="0" xfId="48" applyFont="1" applyAlignment="1">
      <alignment vertical="top" wrapText="1"/>
    </xf>
    <xf numFmtId="0" fontId="47" fillId="28" borderId="0" xfId="48" applyFont="1" applyFill="1" applyAlignment="1" applyProtection="1">
      <alignment horizontal="center" vertical="center"/>
    </xf>
    <xf numFmtId="14" fontId="47" fillId="28" borderId="0" xfId="48" applyNumberFormat="1" applyFont="1" applyFill="1" applyAlignment="1" applyProtection="1">
      <alignment horizontal="right" vertical="center"/>
    </xf>
    <xf numFmtId="0" fontId="47" fillId="28" borderId="0" xfId="48" applyFont="1" applyFill="1" applyAlignment="1" applyProtection="1">
      <alignment horizontal="right" vertical="center"/>
    </xf>
    <xf numFmtId="4" fontId="49" fillId="28" borderId="0" xfId="48" applyNumberFormat="1" applyFont="1" applyFill="1" applyBorder="1" applyAlignment="1" applyProtection="1">
      <alignment horizontal="right" vertical="center"/>
    </xf>
    <xf numFmtId="0" fontId="49" fillId="0" borderId="0" xfId="48" applyFont="1" applyAlignment="1" applyProtection="1">
      <alignment horizontal="center" vertical="center"/>
    </xf>
    <xf numFmtId="4" fontId="49" fillId="0" borderId="0" xfId="48" applyNumberFormat="1" applyFont="1" applyAlignment="1" applyProtection="1">
      <alignment horizontal="right" vertical="center"/>
    </xf>
    <xf numFmtId="0" fontId="49" fillId="0" borderId="0" xfId="48" applyFont="1" applyAlignment="1" applyProtection="1">
      <alignment vertical="center"/>
    </xf>
    <xf numFmtId="0" fontId="14" fillId="0" borderId="0" xfId="48" applyFont="1" applyAlignment="1" applyProtection="1">
      <alignment vertical="center"/>
    </xf>
    <xf numFmtId="0" fontId="41" fillId="0" borderId="0" xfId="48" applyAlignment="1" applyProtection="1">
      <alignment horizontal="right"/>
    </xf>
    <xf numFmtId="0" fontId="14" fillId="27" borderId="26" xfId="48" applyFont="1" applyFill="1" applyBorder="1" applyAlignment="1" applyProtection="1">
      <alignment horizontal="center" vertical="center"/>
    </xf>
    <xf numFmtId="0" fontId="14" fillId="27" borderId="26" xfId="48" applyFont="1" applyFill="1" applyBorder="1" applyAlignment="1" applyProtection="1">
      <alignment horizontal="center" vertical="center" wrapText="1"/>
    </xf>
    <xf numFmtId="0" fontId="14" fillId="27" borderId="26" xfId="48" applyFont="1" applyFill="1" applyBorder="1" applyAlignment="1" applyProtection="1">
      <alignment horizontal="right" vertical="center" wrapText="1"/>
    </xf>
    <xf numFmtId="0" fontId="47" fillId="28" borderId="0" xfId="48" applyFont="1" applyFill="1" applyAlignment="1" applyProtection="1">
      <alignment horizontal="center"/>
    </xf>
    <xf numFmtId="14" fontId="47" fillId="28" borderId="0" xfId="48" applyNumberFormat="1" applyFont="1" applyFill="1" applyAlignment="1" applyProtection="1">
      <alignment horizontal="center"/>
    </xf>
    <xf numFmtId="4" fontId="47" fillId="28" borderId="0" xfId="48" applyNumberFormat="1" applyFont="1" applyFill="1" applyAlignment="1" applyProtection="1">
      <alignment horizontal="right"/>
    </xf>
    <xf numFmtId="4" fontId="41" fillId="0" borderId="0" xfId="48" applyNumberFormat="1" applyFont="1" applyProtection="1"/>
    <xf numFmtId="0" fontId="47" fillId="0" borderId="0" xfId="48" applyFont="1" applyAlignment="1" applyProtection="1">
      <alignment horizontal="center"/>
    </xf>
    <xf numFmtId="170" fontId="47" fillId="0" borderId="0" xfId="48" applyNumberFormat="1" applyFont="1" applyAlignment="1" applyProtection="1">
      <alignment horizontal="center"/>
    </xf>
    <xf numFmtId="4" fontId="47" fillId="0" borderId="0" xfId="48" applyNumberFormat="1" applyFont="1" applyAlignment="1" applyProtection="1">
      <alignment horizontal="center"/>
    </xf>
    <xf numFmtId="4" fontId="47" fillId="0" borderId="27" xfId="48" applyNumberFormat="1" applyFont="1" applyBorder="1" applyAlignment="1" applyProtection="1">
      <alignment horizontal="center"/>
      <protection locked="0"/>
    </xf>
    <xf numFmtId="4" fontId="47" fillId="0" borderId="0" xfId="48" applyNumberFormat="1" applyFont="1" applyAlignment="1" applyProtection="1">
      <alignment horizontal="right"/>
    </xf>
    <xf numFmtId="4" fontId="47" fillId="0" borderId="28" xfId="48" applyNumberFormat="1" applyFont="1" applyBorder="1" applyAlignment="1" applyProtection="1">
      <alignment horizontal="center"/>
      <protection locked="0"/>
    </xf>
    <xf numFmtId="0" fontId="0" fillId="0" borderId="0" xfId="51" applyNumberFormat="1" applyFont="1" applyProtection="1"/>
    <xf numFmtId="0" fontId="41" fillId="0" borderId="0" xfId="48" applyProtection="1"/>
    <xf numFmtId="169" fontId="0" fillId="0" borderId="0" xfId="51" applyNumberFormat="1" applyFont="1" applyProtection="1"/>
    <xf numFmtId="4" fontId="47" fillId="0" borderId="24" xfId="48" applyNumberFormat="1" applyFont="1" applyBorder="1" applyAlignment="1" applyProtection="1">
      <alignment horizontal="center"/>
      <protection locked="0"/>
    </xf>
    <xf numFmtId="0" fontId="41" fillId="30" borderId="0" xfId="48" applyFont="1" applyFill="1" applyProtection="1"/>
    <xf numFmtId="0" fontId="41" fillId="30" borderId="0" xfId="48" applyFont="1" applyFill="1" applyAlignment="1" applyProtection="1">
      <alignment horizontal="center"/>
    </xf>
    <xf numFmtId="0" fontId="14" fillId="30" borderId="0" xfId="48" applyFont="1" applyFill="1" applyAlignment="1" applyProtection="1">
      <alignment horizontal="center"/>
    </xf>
    <xf numFmtId="1" fontId="50" fillId="0" borderId="25" xfId="48" applyNumberFormat="1" applyFont="1" applyFill="1" applyBorder="1" applyAlignment="1" applyProtection="1">
      <alignment horizontal="right"/>
      <protection locked="0"/>
    </xf>
    <xf numFmtId="41" fontId="17" fillId="0" borderId="0" xfId="28" applyNumberFormat="1" applyFont="1" applyBorder="1"/>
    <xf numFmtId="165" fontId="21" fillId="0" borderId="0" xfId="0" applyNumberFormat="1" applyFont="1" applyAlignment="1">
      <alignment horizontal="center"/>
    </xf>
    <xf numFmtId="3" fontId="0" fillId="0" borderId="32" xfId="0" applyNumberFormat="1" applyBorder="1" applyProtection="1"/>
    <xf numFmtId="0" fontId="0" fillId="0" borderId="33" xfId="0" applyBorder="1" applyProtection="1"/>
    <xf numFmtId="0" fontId="0" fillId="0" borderId="32" xfId="0" applyBorder="1" applyProtection="1"/>
    <xf numFmtId="3" fontId="0" fillId="0" borderId="33" xfId="0" applyNumberFormat="1" applyBorder="1" applyProtection="1"/>
    <xf numFmtId="3" fontId="0" fillId="0" borderId="34" xfId="0" applyNumberFormat="1" applyBorder="1" applyProtection="1"/>
    <xf numFmtId="3" fontId="0" fillId="0" borderId="0" xfId="0" applyNumberFormat="1" applyBorder="1" applyProtection="1"/>
    <xf numFmtId="0" fontId="0" fillId="0" borderId="0" xfId="0" applyBorder="1" applyProtection="1"/>
    <xf numFmtId="0" fontId="0" fillId="0" borderId="34" xfId="0" applyBorder="1" applyProtection="1"/>
    <xf numFmtId="0" fontId="0" fillId="0" borderId="35" xfId="0" applyBorder="1" applyProtection="1"/>
    <xf numFmtId="3" fontId="0" fillId="0" borderId="34" xfId="0" applyNumberFormat="1" applyFont="1" applyBorder="1" applyProtection="1"/>
    <xf numFmtId="3" fontId="0" fillId="0" borderId="35" xfId="0" applyNumberFormat="1" applyFont="1" applyBorder="1" applyProtection="1"/>
    <xf numFmtId="0" fontId="0" fillId="0" borderId="36" xfId="0" applyFont="1" applyBorder="1" applyProtection="1"/>
    <xf numFmtId="0" fontId="0" fillId="0" borderId="37" xfId="0" applyFont="1" applyBorder="1" applyProtection="1"/>
    <xf numFmtId="3" fontId="0" fillId="0" borderId="37" xfId="0" applyNumberFormat="1" applyFont="1" applyBorder="1" applyProtection="1"/>
    <xf numFmtId="3" fontId="0" fillId="0" borderId="35" xfId="0" applyNumberFormat="1" applyBorder="1" applyProtection="1"/>
    <xf numFmtId="3" fontId="0" fillId="0" borderId="34" xfId="0" applyNumberFormat="1" applyFont="1" applyBorder="1" applyAlignment="1" applyProtection="1">
      <alignment horizontal="right"/>
    </xf>
    <xf numFmtId="3" fontId="0" fillId="0" borderId="0" xfId="0" applyNumberFormat="1" applyFont="1" applyBorder="1" applyAlignment="1" applyProtection="1">
      <alignment horizontal="right"/>
    </xf>
    <xf numFmtId="3" fontId="0" fillId="0" borderId="35" xfId="0" applyNumberFormat="1" applyFont="1" applyBorder="1" applyAlignment="1" applyProtection="1">
      <alignment horizontal="right"/>
    </xf>
    <xf numFmtId="3" fontId="0" fillId="0" borderId="36" xfId="0" applyNumberFormat="1" applyFont="1" applyBorder="1" applyProtection="1"/>
    <xf numFmtId="3" fontId="17" fillId="0" borderId="0" xfId="0" applyNumberFormat="1" applyFont="1" applyBorder="1" applyAlignment="1" applyProtection="1">
      <alignment horizontal="right"/>
    </xf>
    <xf numFmtId="3" fontId="17" fillId="0" borderId="34" xfId="0" applyNumberFormat="1" applyFont="1" applyBorder="1" applyAlignment="1" applyProtection="1">
      <alignment horizontal="right"/>
    </xf>
    <xf numFmtId="3" fontId="17" fillId="0" borderId="35" xfId="0" applyNumberFormat="1" applyFont="1" applyBorder="1" applyAlignment="1" applyProtection="1">
      <alignment horizontal="right"/>
    </xf>
    <xf numFmtId="3" fontId="17" fillId="0" borderId="0" xfId="0" applyNumberFormat="1" applyFont="1" applyProtection="1"/>
    <xf numFmtId="0" fontId="21" fillId="0" borderId="20" xfId="0" applyFont="1" applyBorder="1" applyAlignment="1">
      <alignment horizontal="right"/>
    </xf>
    <xf numFmtId="0" fontId="38" fillId="0" borderId="20" xfId="0" applyFont="1" applyBorder="1"/>
    <xf numFmtId="43" fontId="50" fillId="24" borderId="0" xfId="50" applyFont="1" applyFill="1" applyProtection="1"/>
    <xf numFmtId="3" fontId="0" fillId="0" borderId="38" xfId="0" applyNumberFormat="1" applyFont="1" applyBorder="1" applyProtection="1"/>
    <xf numFmtId="3" fontId="0" fillId="0" borderId="39" xfId="0" applyNumberFormat="1" applyBorder="1" applyProtection="1"/>
    <xf numFmtId="0" fontId="0" fillId="0" borderId="39" xfId="0" applyBorder="1" applyProtection="1"/>
    <xf numFmtId="0" fontId="0" fillId="0" borderId="39" xfId="0" applyFont="1" applyBorder="1" applyProtection="1"/>
    <xf numFmtId="3" fontId="0" fillId="0" borderId="39" xfId="0" applyNumberFormat="1" applyFont="1" applyBorder="1" applyProtection="1"/>
    <xf numFmtId="3" fontId="17" fillId="24" borderId="39" xfId="0" applyNumberFormat="1" applyFont="1" applyFill="1" applyBorder="1"/>
    <xf numFmtId="0" fontId="17" fillId="0" borderId="29" xfId="0" applyFont="1" applyBorder="1" applyAlignment="1" applyProtection="1">
      <alignment horizontal="center"/>
    </xf>
    <xf numFmtId="10" fontId="17" fillId="0" borderId="31" xfId="0" applyNumberFormat="1" applyFont="1" applyBorder="1" applyAlignment="1" applyProtection="1">
      <alignment horizontal="center"/>
    </xf>
    <xf numFmtId="10" fontId="17" fillId="0" borderId="0" xfId="0" applyNumberFormat="1" applyFont="1" applyAlignment="1">
      <alignment horizontal="center"/>
    </xf>
    <xf numFmtId="10" fontId="25" fillId="26" borderId="20" xfId="0" applyNumberFormat="1" applyFont="1" applyFill="1" applyBorder="1" applyAlignment="1" applyProtection="1">
      <alignment horizontal="center"/>
      <protection locked="0"/>
    </xf>
    <xf numFmtId="164" fontId="17" fillId="24" borderId="20" xfId="0" applyNumberFormat="1" applyFont="1" applyFill="1" applyBorder="1" applyAlignment="1">
      <alignment horizontal="center"/>
    </xf>
    <xf numFmtId="1" fontId="25" fillId="26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/>
    </xf>
    <xf numFmtId="164" fontId="0" fillId="0" borderId="20" xfId="0" applyNumberFormat="1" applyBorder="1" applyAlignment="1" applyProtection="1">
      <alignment horizontal="center" vertical="center"/>
    </xf>
    <xf numFmtId="0" fontId="21" fillId="0" borderId="17" xfId="0" applyFont="1" applyBorder="1" applyAlignment="1">
      <alignment horizontal="right"/>
    </xf>
    <xf numFmtId="10" fontId="38" fillId="0" borderId="18" xfId="0" applyNumberFormat="1" applyFont="1" applyFill="1" applyBorder="1" applyAlignment="1" applyProtection="1">
      <alignment horizontal="left" wrapText="1"/>
    </xf>
    <xf numFmtId="10" fontId="25" fillId="0" borderId="0" xfId="0" applyNumberFormat="1" applyFont="1" applyFill="1" applyBorder="1" applyAlignment="1" applyProtection="1">
      <alignment horizontal="center"/>
    </xf>
    <xf numFmtId="10" fontId="25" fillId="26" borderId="20" xfId="0" applyNumberFormat="1" applyFont="1" applyFill="1" applyBorder="1" applyAlignment="1" applyProtection="1">
      <alignment horizontal="center" vertical="center"/>
      <protection locked="0"/>
    </xf>
    <xf numFmtId="1" fontId="25" fillId="0" borderId="20" xfId="0" applyNumberFormat="1" applyFont="1" applyFill="1" applyBorder="1" applyAlignment="1" applyProtection="1">
      <alignment horizontal="center" vertical="center"/>
    </xf>
    <xf numFmtId="1" fontId="25" fillId="0" borderId="20" xfId="0" applyNumberFormat="1" applyFont="1" applyFill="1" applyBorder="1" applyAlignment="1" applyProtection="1">
      <alignment horizontal="center"/>
    </xf>
    <xf numFmtId="164" fontId="25" fillId="0" borderId="20" xfId="0" applyNumberFormat="1" applyFont="1" applyFill="1" applyBorder="1" applyAlignment="1" applyProtection="1">
      <alignment horizontal="center" vertical="center"/>
    </xf>
    <xf numFmtId="164" fontId="17" fillId="24" borderId="20" xfId="0" applyNumberFormat="1" applyFont="1" applyFill="1" applyBorder="1" applyAlignment="1" applyProtection="1">
      <alignment horizontal="center" vertical="center"/>
    </xf>
    <xf numFmtId="0" fontId="17" fillId="0" borderId="19" xfId="0" applyFont="1" applyBorder="1" applyAlignment="1">
      <alignment horizontal="right" vertical="center"/>
    </xf>
    <xf numFmtId="0" fontId="0" fillId="0" borderId="40" xfId="0" applyBorder="1"/>
    <xf numFmtId="41" fontId="1" fillId="0" borderId="0" xfId="28" applyNumberFormat="1" applyFont="1" applyFill="1" applyBorder="1"/>
    <xf numFmtId="41" fontId="1" fillId="0" borderId="0" xfId="28" applyNumberFormat="1" applyFont="1" applyFill="1"/>
    <xf numFmtId="0" fontId="48" fillId="0" borderId="0" xfId="48" applyFont="1" applyBorder="1" applyProtection="1"/>
    <xf numFmtId="3" fontId="27" fillId="0" borderId="0" xfId="0" applyNumberFormat="1" applyFont="1" applyAlignment="1" applyProtection="1">
      <alignment horizontal="left"/>
    </xf>
    <xf numFmtId="1" fontId="2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1" fontId="17" fillId="0" borderId="0" xfId="0" applyNumberFormat="1" applyFont="1" applyAlignment="1" applyProtection="1">
      <alignment horizontal="center"/>
    </xf>
    <xf numFmtId="165" fontId="21" fillId="0" borderId="41" xfId="0" applyNumberFormat="1" applyFont="1" applyBorder="1" applyAlignment="1">
      <alignment horizontal="center"/>
    </xf>
    <xf numFmtId="165" fontId="21" fillId="0" borderId="42" xfId="0" applyNumberFormat="1" applyFont="1" applyBorder="1" applyAlignment="1">
      <alignment horizontal="center"/>
    </xf>
    <xf numFmtId="3" fontId="17" fillId="0" borderId="43" xfId="0" applyNumberFormat="1" applyFont="1" applyBorder="1"/>
    <xf numFmtId="3" fontId="17" fillId="0" borderId="44" xfId="0" applyNumberFormat="1" applyFont="1" applyBorder="1"/>
    <xf numFmtId="3" fontId="17" fillId="0" borderId="0" xfId="0" applyNumberFormat="1" applyFont="1" applyBorder="1"/>
    <xf numFmtId="3" fontId="17" fillId="0" borderId="30" xfId="0" quotePrefix="1" applyNumberFormat="1" applyFont="1" applyBorder="1" applyAlignment="1" applyProtection="1">
      <alignment horizontal="center"/>
    </xf>
    <xf numFmtId="10" fontId="17" fillId="0" borderId="46" xfId="0" applyNumberFormat="1" applyFont="1" applyBorder="1" applyAlignment="1" applyProtection="1">
      <alignment horizontal="center"/>
    </xf>
    <xf numFmtId="3" fontId="17" fillId="0" borderId="45" xfId="0" applyNumberFormat="1" applyFont="1" applyBorder="1" applyAlignment="1" applyProtection="1">
      <alignment horizontal="center"/>
    </xf>
    <xf numFmtId="164" fontId="39" fillId="24" borderId="14" xfId="0" applyNumberFormat="1" applyFont="1" applyFill="1" applyBorder="1" applyAlignment="1" applyProtection="1">
      <alignment horizontal="center" wrapText="1"/>
    </xf>
    <xf numFmtId="10" fontId="38" fillId="0" borderId="20" xfId="0" applyNumberFormat="1" applyFont="1" applyFill="1" applyBorder="1" applyAlignment="1" applyProtection="1">
      <alignment horizontal="left" wrapText="1"/>
    </xf>
    <xf numFmtId="10" fontId="23" fillId="26" borderId="0" xfId="0" applyNumberFormat="1" applyFont="1" applyFill="1" applyAlignment="1">
      <alignment horizontal="center"/>
    </xf>
    <xf numFmtId="10" fontId="23" fillId="24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right"/>
    </xf>
    <xf numFmtId="165" fontId="23" fillId="0" borderId="0" xfId="0" applyNumberFormat="1" applyFont="1"/>
    <xf numFmtId="165" fontId="23" fillId="0" borderId="41" xfId="0" applyNumberFormat="1" applyFont="1" applyBorder="1"/>
    <xf numFmtId="165" fontId="23" fillId="0" borderId="42" xfId="0" applyNumberFormat="1" applyFont="1" applyBorder="1"/>
    <xf numFmtId="165" fontId="23" fillId="0" borderId="0" xfId="0" applyNumberFormat="1" applyFont="1" applyAlignment="1">
      <alignment horizontal="center"/>
    </xf>
    <xf numFmtId="0" fontId="38" fillId="0" borderId="13" xfId="0" applyFont="1" applyBorder="1"/>
    <xf numFmtId="165" fontId="0" fillId="0" borderId="0" xfId="28" applyNumberFormat="1" applyFont="1" applyProtection="1"/>
    <xf numFmtId="41" fontId="0" fillId="0" borderId="0" xfId="0" applyNumberFormat="1" applyProtection="1"/>
    <xf numFmtId="165" fontId="17" fillId="0" borderId="0" xfId="28" applyNumberFormat="1" applyFont="1" applyAlignment="1" applyProtection="1">
      <alignment horizontal="center"/>
    </xf>
    <xf numFmtId="165" fontId="0" fillId="0" borderId="0" xfId="28" applyNumberFormat="1" applyFont="1" applyAlignment="1" applyProtection="1">
      <alignment horizontal="center"/>
    </xf>
    <xf numFmtId="165" fontId="17" fillId="0" borderId="29" xfId="28" applyNumberFormat="1" applyFont="1" applyBorder="1" applyAlignment="1" applyProtection="1">
      <alignment horizontal="center"/>
    </xf>
    <xf numFmtId="165" fontId="0" fillId="0" borderId="32" xfId="28" applyNumberFormat="1" applyFont="1" applyBorder="1" applyProtection="1"/>
    <xf numFmtId="165" fontId="0" fillId="0" borderId="34" xfId="28" applyNumberFormat="1" applyFont="1" applyBorder="1" applyProtection="1"/>
    <xf numFmtId="165" fontId="0" fillId="0" borderId="0" xfId="28" applyNumberFormat="1" applyFont="1"/>
    <xf numFmtId="165" fontId="17" fillId="0" borderId="30" xfId="28" quotePrefix="1" applyNumberFormat="1" applyFont="1" applyBorder="1" applyAlignment="1" applyProtection="1">
      <alignment horizontal="center"/>
    </xf>
    <xf numFmtId="165" fontId="0" fillId="0" borderId="33" xfId="28" applyNumberFormat="1" applyFont="1" applyBorder="1" applyProtection="1"/>
    <xf numFmtId="165" fontId="0" fillId="0" borderId="0" xfId="28" applyNumberFormat="1" applyFont="1" applyBorder="1" applyProtection="1"/>
    <xf numFmtId="165" fontId="0" fillId="0" borderId="39" xfId="28" applyNumberFormat="1" applyFont="1" applyBorder="1" applyProtection="1"/>
    <xf numFmtId="165" fontId="0" fillId="0" borderId="0" xfId="0" applyNumberFormat="1" applyProtection="1"/>
    <xf numFmtId="41" fontId="1" fillId="24" borderId="0" xfId="28" applyNumberFormat="1" applyFont="1" applyFill="1"/>
    <xf numFmtId="164" fontId="25" fillId="31" borderId="20" xfId="0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Border="1" applyAlignment="1"/>
    <xf numFmtId="3" fontId="26" fillId="0" borderId="47" xfId="0" applyNumberFormat="1" applyFont="1" applyBorder="1" applyAlignment="1"/>
    <xf numFmtId="164" fontId="25" fillId="0" borderId="12" xfId="0" applyNumberFormat="1" applyFont="1" applyFill="1" applyBorder="1" applyAlignment="1" applyProtection="1">
      <alignment horizontal="left" wrapText="1"/>
    </xf>
    <xf numFmtId="3" fontId="27" fillId="0" borderId="0" xfId="0" applyNumberFormat="1" applyFont="1" applyAlignment="1">
      <alignment horizontal="left"/>
    </xf>
    <xf numFmtId="0" fontId="49" fillId="0" borderId="0" xfId="48" applyFont="1" applyBorder="1" applyAlignment="1" applyProtection="1">
      <alignment horizontal="left" vertical="top" wrapText="1"/>
    </xf>
    <xf numFmtId="0" fontId="52" fillId="0" borderId="0" xfId="48" applyFont="1" applyBorder="1" applyAlignment="1" applyProtection="1">
      <alignment horizontal="left" vertical="top" wrapText="1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5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 2" xfId="49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2 2" xfId="41"/>
    <cellStyle name="Normal 3" xfId="42"/>
    <cellStyle name="Normal 4" xfId="48"/>
    <cellStyle name="Note" xfId="43" builtinId="10" customBuiltin="1"/>
    <cellStyle name="Output" xfId="44" builtinId="21" customBuiltin="1"/>
    <cellStyle name="Percent 2" xfId="51"/>
    <cellStyle name="Title" xfId="45" builtinId="15" customBuiltin="1"/>
    <cellStyle name="Total" xfId="46" builtinId="25" customBuiltin="1"/>
    <cellStyle name="Warning Text" xfId="47" builtinId="11" customBuiltin="1"/>
  </cellStyles>
  <dxfs count="2">
    <dxf>
      <font>
        <condense val="0"/>
        <extend val="0"/>
        <color indexed="10"/>
      </font>
    </dxf>
    <dxf>
      <border>
        <bottom style="thin">
          <color indexed="55"/>
        </bottom>
      </border>
    </dxf>
  </dxfs>
  <tableStyles count="0" defaultTableStyle="TableStyleMedium2" defaultPivotStyle="PivotStyleLight16"/>
  <colors>
    <mruColors>
      <color rgb="FF99FF66"/>
      <color rgb="FF07E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ExcelTemplates/loan-amortization-schedule.html?utm_source=v42&amp;utm_medium=file&amp;utm_campaign=templates&amp;utm_term=loan-amortization-schedule&amp;utm_content=log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696806</xdr:colOff>
      <xdr:row>0</xdr:row>
      <xdr:rowOff>45720</xdr:rowOff>
    </xdr:from>
    <xdr:to>
      <xdr:col>7</xdr:col>
      <xdr:colOff>1047748</xdr:colOff>
      <xdr:row>0</xdr:row>
      <xdr:rowOff>312420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AF39325-71F9-4BC1-9F93-8285F81F0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5431" y="45720"/>
          <a:ext cx="1198668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0"/>
  <sheetViews>
    <sheetView tabSelected="1" zoomScaleNormal="100" zoomScaleSheetLayoutView="100" workbookViewId="0"/>
  </sheetViews>
  <sheetFormatPr defaultRowHeight="14.4"/>
  <cols>
    <col min="1" max="1" width="3.6640625" customWidth="1"/>
    <col min="2" max="2" width="68" customWidth="1"/>
    <col min="3" max="3" width="18.109375" customWidth="1"/>
    <col min="4" max="4" width="55.109375" customWidth="1"/>
    <col min="5" max="5" width="3.6640625" customWidth="1"/>
  </cols>
  <sheetData>
    <row r="1" spans="2:4" ht="18.75" customHeight="1">
      <c r="B1" s="27" t="s">
        <v>127</v>
      </c>
    </row>
    <row r="2" spans="2:4" ht="15" customHeight="1" thickBot="1">
      <c r="B2" s="27" t="s">
        <v>146</v>
      </c>
    </row>
    <row r="3" spans="2:4" s="6" customFormat="1" ht="80.099999999999994" customHeight="1" thickBot="1">
      <c r="B3" s="50" t="s">
        <v>10</v>
      </c>
      <c r="C3" s="247">
        <v>107837567.1675</v>
      </c>
      <c r="D3" s="119" t="s">
        <v>35</v>
      </c>
    </row>
    <row r="4" spans="2:4" ht="16.2" customHeight="1" thickBot="1">
      <c r="B4" s="48" t="s">
        <v>33</v>
      </c>
      <c r="C4" s="245">
        <v>2019</v>
      </c>
      <c r="D4" s="266" t="s">
        <v>129</v>
      </c>
    </row>
    <row r="5" spans="2:4" ht="32.1" customHeight="1" thickBot="1">
      <c r="B5" s="50" t="s">
        <v>26</v>
      </c>
      <c r="C5" s="245" t="s">
        <v>14</v>
      </c>
      <c r="D5" s="86" t="s">
        <v>28</v>
      </c>
    </row>
    <row r="6" spans="2:4" ht="16.2" customHeight="1" thickBot="1">
      <c r="B6" s="28" t="s">
        <v>16</v>
      </c>
      <c r="C6" s="236">
        <v>2.4E-2</v>
      </c>
      <c r="D6" s="105" t="s">
        <v>128</v>
      </c>
    </row>
    <row r="7" spans="2:4" ht="16.2" customHeight="1" thickBot="1">
      <c r="B7" s="70" t="s">
        <v>18</v>
      </c>
      <c r="C7" s="246">
        <v>1</v>
      </c>
      <c r="D7" s="85"/>
    </row>
    <row r="8" spans="2:4" ht="15.9" customHeight="1" thickBot="1">
      <c r="B8" s="50" t="s">
        <v>24</v>
      </c>
      <c r="C8" s="245">
        <v>2020</v>
      </c>
      <c r="D8" s="120"/>
    </row>
    <row r="9" spans="2:4" ht="15.9" customHeight="1" thickBot="1">
      <c r="B9" s="28" t="s">
        <v>15</v>
      </c>
      <c r="C9" s="236">
        <v>3.7499999999999999E-2</v>
      </c>
      <c r="D9" s="105" t="s">
        <v>130</v>
      </c>
    </row>
    <row r="10" spans="2:4" ht="15.9" customHeight="1" thickBot="1">
      <c r="B10" s="70" t="s">
        <v>17</v>
      </c>
      <c r="C10" s="246">
        <v>29</v>
      </c>
      <c r="D10" s="96" t="s">
        <v>96</v>
      </c>
    </row>
    <row r="11" spans="2:4" ht="16.350000000000001" customHeight="1" thickBot="1">
      <c r="C11" s="113"/>
    </row>
    <row r="12" spans="2:4" ht="36" customHeight="1" thickBot="1">
      <c r="B12" s="50" t="s">
        <v>20</v>
      </c>
      <c r="C12" s="247">
        <v>320000</v>
      </c>
      <c r="D12" s="119" t="s">
        <v>29</v>
      </c>
    </row>
    <row r="13" spans="2:4" ht="48" customHeight="1" thickBot="1">
      <c r="B13" s="49" t="s">
        <v>11</v>
      </c>
      <c r="C13" s="247">
        <v>1170000</v>
      </c>
      <c r="D13" s="88" t="s">
        <v>30</v>
      </c>
    </row>
    <row r="14" spans="2:4" ht="15" thickBot="1">
      <c r="C14" s="113"/>
    </row>
    <row r="15" spans="2:4" ht="35.1" customHeight="1" thickBot="1">
      <c r="B15" s="83" t="s">
        <v>111</v>
      </c>
      <c r="C15" s="247">
        <v>2700000</v>
      </c>
      <c r="D15" s="87" t="s">
        <v>106</v>
      </c>
    </row>
    <row r="16" spans="2:4" ht="63" thickBot="1">
      <c r="B16" s="50" t="s">
        <v>151</v>
      </c>
      <c r="C16" s="290">
        <v>2700000</v>
      </c>
      <c r="D16" s="84" t="s">
        <v>147</v>
      </c>
    </row>
    <row r="17" spans="2:4" ht="16.2" thickBot="1">
      <c r="B17" s="83" t="s">
        <v>152</v>
      </c>
      <c r="C17" s="290">
        <v>2500000</v>
      </c>
      <c r="D17" s="293"/>
    </row>
    <row r="18" spans="2:4" ht="31.8" thickBot="1">
      <c r="B18" s="70" t="s">
        <v>107</v>
      </c>
      <c r="C18" s="236">
        <v>3.2500000000000001E-2</v>
      </c>
      <c r="D18" s="108" t="s">
        <v>131</v>
      </c>
    </row>
    <row r="19" spans="2:4" ht="16.2" thickBot="1">
      <c r="B19" s="241"/>
      <c r="C19" s="243"/>
      <c r="D19" s="242"/>
    </row>
    <row r="20" spans="2:4" ht="31.8" thickBot="1">
      <c r="B20" s="50" t="s">
        <v>108</v>
      </c>
      <c r="C20" s="244">
        <v>0.05</v>
      </c>
      <c r="D20" s="84" t="s">
        <v>153</v>
      </c>
    </row>
    <row r="21" spans="2:4" ht="31.8" thickBot="1">
      <c r="B21" s="49" t="s">
        <v>109</v>
      </c>
      <c r="C21" s="238">
        <v>25</v>
      </c>
      <c r="D21" s="96" t="s">
        <v>110</v>
      </c>
    </row>
    <row r="22" spans="2:4" ht="16.2" customHeight="1" thickBot="1">
      <c r="C22" s="250"/>
    </row>
    <row r="23" spans="2:4" ht="16.2" customHeight="1" thickBot="1">
      <c r="B23" s="224" t="s">
        <v>19</v>
      </c>
      <c r="C23" s="236">
        <v>0.1</v>
      </c>
      <c r="D23" s="267"/>
    </row>
    <row r="24" spans="2:4" ht="16.2" customHeight="1" thickBot="1">
      <c r="C24" s="239"/>
    </row>
    <row r="25" spans="2:4" ht="15" thickBot="1">
      <c r="B25" s="121" t="s">
        <v>98</v>
      </c>
      <c r="C25" s="240">
        <v>88585821</v>
      </c>
      <c r="D25" s="122"/>
    </row>
    <row r="26" spans="2:4" ht="29.7" customHeight="1" thickBot="1">
      <c r="B26" s="106" t="s">
        <v>97</v>
      </c>
      <c r="C26" s="240">
        <v>103022826</v>
      </c>
      <c r="D26" s="107" t="s">
        <v>99</v>
      </c>
    </row>
    <row r="27" spans="2:4" ht="14.85" customHeight="1" thickBot="1">
      <c r="B27" s="106" t="s">
        <v>36</v>
      </c>
      <c r="C27" s="240">
        <v>3609251.25</v>
      </c>
      <c r="D27" s="107"/>
    </row>
    <row r="28" spans="2:4" ht="16.2" customHeight="1" thickBot="1">
      <c r="B28" s="249" t="s">
        <v>37</v>
      </c>
      <c r="C28" s="248">
        <v>107837567.1675</v>
      </c>
      <c r="D28" s="275" t="s">
        <v>94</v>
      </c>
    </row>
    <row r="29" spans="2:4" ht="15" thickBot="1">
      <c r="B29" s="113"/>
      <c r="C29" s="114"/>
      <c r="D29" s="113"/>
    </row>
    <row r="30" spans="2:4" ht="16.350000000000001" customHeight="1" thickBot="1">
      <c r="B30" s="224" t="s">
        <v>112</v>
      </c>
      <c r="C30" s="237">
        <v>112027567.1675</v>
      </c>
      <c r="D30" s="225" t="s">
        <v>94</v>
      </c>
    </row>
  </sheetData>
  <phoneticPr fontId="19" type="noConversion"/>
  <printOptions headings="1" gridLines="1"/>
  <pageMargins left="0.7" right="0.7" top="0.75" bottom="0.75" header="0.3" footer="0.3"/>
  <pageSetup scale="70" orientation="landscape" cellComments="asDisplayed" horizontalDpi="4294967293" verticalDpi="4294967293" r:id="rId1"/>
  <headerFooter>
    <oddHeader>&amp;L&amp;F&amp;RPage &amp;P of &amp;N</oddHeader>
    <oddFooter>&amp;L&amp;A&amp;R&amp;D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zoomScaleSheetLayoutView="8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24" max="24" width="12.6640625" customWidth="1"/>
  </cols>
  <sheetData>
    <row r="1" spans="1:24" ht="15.6">
      <c r="A1" s="254" t="s">
        <v>149</v>
      </c>
      <c r="B1" s="47"/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5.6">
      <c r="A2" s="32" t="s">
        <v>1</v>
      </c>
      <c r="B2" s="36">
        <v>2894062.5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5.6">
      <c r="A3" s="32" t="s">
        <v>2</v>
      </c>
      <c r="B3" s="64">
        <v>4.2500000000000003E-2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t="15.6">
      <c r="A6" s="35"/>
      <c r="B6" s="37">
        <v>2894062.5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5.6">
      <c r="A7" s="35"/>
      <c r="B7" s="29">
        <v>2894062.5</v>
      </c>
      <c r="C7" s="29">
        <v>94693.24693052865</v>
      </c>
      <c r="D7" s="29">
        <v>122997.65625000001</v>
      </c>
      <c r="E7" s="29">
        <v>217690.90318052866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5.6">
      <c r="A8" s="35"/>
      <c r="B8" s="37">
        <v>2799369.2530694716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5.6">
      <c r="A9" s="29"/>
      <c r="B9" s="29">
        <v>2799369.2530694716</v>
      </c>
      <c r="C9" s="29">
        <v>98717.709925076109</v>
      </c>
      <c r="D9" s="29">
        <v>118973.19325545256</v>
      </c>
      <c r="E9" s="29">
        <v>217690.90318052866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15.6">
      <c r="A10" s="35"/>
      <c r="B10" s="37">
        <v>2700651.5431443956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15.6">
      <c r="A11" s="35"/>
      <c r="B11" s="29">
        <v>2700651.5431443956</v>
      </c>
      <c r="C11" s="29">
        <v>102913.21259689184</v>
      </c>
      <c r="D11" s="29">
        <v>114777.69058363682</v>
      </c>
      <c r="E11" s="29">
        <v>217690.90318052866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.6">
      <c r="A12" s="29"/>
      <c r="B12" s="37">
        <v>2597738.3305475037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15.6">
      <c r="A13" s="29"/>
      <c r="B13" s="29">
        <v>2597738.3305475037</v>
      </c>
      <c r="C13" s="29">
        <v>107287.02413225976</v>
      </c>
      <c r="D13" s="29">
        <v>110403.87904826891</v>
      </c>
      <c r="E13" s="29">
        <v>217690.90318052866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15.6">
      <c r="A14" s="29"/>
      <c r="B14" s="37">
        <v>2490451.306415244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15.6">
      <c r="A15" s="29"/>
      <c r="B15" s="29">
        <v>2490451.306415244</v>
      </c>
      <c r="C15" s="29">
        <v>111846.72265788079</v>
      </c>
      <c r="D15" s="29">
        <v>105844.18052264788</v>
      </c>
      <c r="E15" s="29">
        <v>217690.90318052866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15.6">
      <c r="A16" s="29"/>
      <c r="B16" s="37">
        <v>2378604.5837573633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15.6">
      <c r="A17" s="29"/>
      <c r="B17" s="29">
        <v>2378604.5837573633</v>
      </c>
      <c r="C17" s="29">
        <v>116600.20837084072</v>
      </c>
      <c r="D17" s="29">
        <v>101090.69480968795</v>
      </c>
      <c r="E17" s="29">
        <v>217690.90318052866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15.6">
      <c r="A18" s="29"/>
      <c r="B18" s="37">
        <v>2262004.3753865226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15.6">
      <c r="A19" s="29"/>
      <c r="B19" s="29">
        <v>2262004.3753865226</v>
      </c>
      <c r="C19" s="29">
        <v>121555.71722660145</v>
      </c>
      <c r="D19" s="29">
        <v>96135.185953927212</v>
      </c>
      <c r="E19" s="29">
        <v>217690.90318052866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15.6">
      <c r="A20" s="29"/>
      <c r="B20" s="37">
        <v>2140448.6581599209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15.6">
      <c r="A21" s="29"/>
      <c r="B21" s="29">
        <v>2140448.6581599209</v>
      </c>
      <c r="C21" s="29">
        <v>126721.83520873202</v>
      </c>
      <c r="D21" s="29">
        <v>90969.067971796641</v>
      </c>
      <c r="E21" s="29">
        <v>217690.90318052866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15.6">
      <c r="A22" s="29"/>
      <c r="B22" s="37">
        <v>2013726.822951189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15.6">
      <c r="A23" s="29"/>
      <c r="B23" s="29">
        <v>2013726.822951189</v>
      </c>
      <c r="C23" s="29">
        <v>132107.51320510311</v>
      </c>
      <c r="D23" s="29">
        <v>85583.38997542554</v>
      </c>
      <c r="E23" s="29">
        <v>217690.90318052866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5.6">
      <c r="A24" s="29"/>
      <c r="B24" s="37">
        <v>1881619.3097460859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5.6">
      <c r="A25" s="29"/>
      <c r="B25" s="29">
        <v>1881619.3097460859</v>
      </c>
      <c r="C25" s="29">
        <v>137722.08251631999</v>
      </c>
      <c r="D25" s="29">
        <v>79968.820664208659</v>
      </c>
      <c r="E25" s="29">
        <v>217690.90318052866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15.6">
      <c r="A26" s="29"/>
      <c r="B26" s="37">
        <v>1743897.2272297658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.6">
      <c r="A27" s="29"/>
      <c r="B27" s="29">
        <v>1743897.2272297658</v>
      </c>
      <c r="C27" s="29">
        <v>143575.27102326363</v>
      </c>
      <c r="D27" s="29">
        <v>74115.632157265049</v>
      </c>
      <c r="E27" s="29">
        <v>217690.90318052866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15.6">
      <c r="A28" s="29"/>
      <c r="B28" s="37">
        <v>1600321.9562065022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5.6">
      <c r="A29" s="29"/>
      <c r="B29" s="29">
        <v>1600321.9562065022</v>
      </c>
      <c r="C29" s="29">
        <v>149677.22004175233</v>
      </c>
      <c r="D29" s="29">
        <v>68013.683138776352</v>
      </c>
      <c r="E29" s="29">
        <v>217690.90318052866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5.6">
      <c r="A30" s="29"/>
      <c r="B30" s="37">
        <v>1450644.7361647498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15.6">
      <c r="A31" s="29"/>
      <c r="B31" s="29">
        <v>1450644.7361647498</v>
      </c>
      <c r="C31" s="29">
        <v>156038.50189352679</v>
      </c>
      <c r="D31" s="29">
        <v>61652.401287001871</v>
      </c>
      <c r="E31" s="29">
        <v>217690.90318052866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15.6">
      <c r="A32" s="29"/>
      <c r="B32" s="37">
        <v>1294606.234271223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15.6">
      <c r="A33" s="29"/>
      <c r="B33" s="29">
        <v>1294606.234271223</v>
      </c>
      <c r="C33" s="29">
        <v>162670.13822400168</v>
      </c>
      <c r="D33" s="29">
        <v>55020.764956526982</v>
      </c>
      <c r="E33" s="29">
        <v>217690.90318052866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15.6">
      <c r="A34" s="29"/>
      <c r="B34" s="37">
        <v>1131936.0960472212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15.6">
      <c r="A35" s="29"/>
      <c r="B35" s="29">
        <v>1131936.0960472212</v>
      </c>
      <c r="C35" s="29">
        <v>169583.61909852177</v>
      </c>
      <c r="D35" s="29">
        <v>48107.284082006903</v>
      </c>
      <c r="E35" s="29">
        <v>217690.90318052866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5.6">
      <c r="A36" s="29"/>
      <c r="B36" s="37">
        <v>962352.47694869945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15.6">
      <c r="A37" s="29"/>
      <c r="B37" s="29">
        <v>962352.47694869945</v>
      </c>
      <c r="C37" s="29">
        <v>176790.92291020893</v>
      </c>
      <c r="D37" s="29">
        <v>40899.980270319727</v>
      </c>
      <c r="E37" s="29">
        <v>217690.90318052866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15.6">
      <c r="A38" s="29"/>
      <c r="B38" s="37">
        <v>785561.55403849052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15.6">
      <c r="A39" s="29"/>
      <c r="B39" s="29">
        <v>785561.55403849052</v>
      </c>
      <c r="C39" s="29">
        <v>184304.53713389282</v>
      </c>
      <c r="D39" s="29">
        <v>33386.366046635849</v>
      </c>
      <c r="E39" s="29">
        <v>217690.90318052866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15.6">
      <c r="A40" s="29"/>
      <c r="B40" s="37">
        <v>601257.01690459764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15.6">
      <c r="A41" s="29"/>
      <c r="B41" s="29">
        <v>601257.01690459764</v>
      </c>
      <c r="C41" s="29">
        <v>192137.47996208328</v>
      </c>
      <c r="D41" s="29">
        <v>25553.423218445401</v>
      </c>
      <c r="E41" s="29">
        <v>217690.90318052866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5.6">
      <c r="A42" s="29"/>
      <c r="B42" s="37">
        <v>409119.53694251436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15.6">
      <c r="A43" s="29"/>
      <c r="B43" s="29">
        <v>409119.53694251436</v>
      </c>
      <c r="C43" s="29">
        <v>200303.32286047179</v>
      </c>
      <c r="D43" s="29">
        <v>17387.580320056863</v>
      </c>
      <c r="E43" s="29">
        <v>217690.90318052866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15.6">
      <c r="A44" s="29"/>
      <c r="B44" s="37">
        <v>208816.21408204257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15.6">
      <c r="A45" s="29"/>
      <c r="B45" s="29">
        <v>208816.21408204257</v>
      </c>
      <c r="C45" s="29">
        <v>208816.21408204184</v>
      </c>
      <c r="D45" s="29">
        <v>8874.6890984868096</v>
      </c>
      <c r="E45" s="29">
        <v>217690.90318052866</v>
      </c>
      <c r="F45" s="40">
        <v>20</v>
      </c>
      <c r="G45" s="60"/>
      <c r="H45" s="41">
        <v>4353818.0636105714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15.6">
      <c r="A66" s="31"/>
      <c r="B66" s="35" t="s">
        <v>9</v>
      </c>
      <c r="C66" s="29">
        <v>2894062.5</v>
      </c>
      <c r="D66" s="29">
        <v>1459755.5636105735</v>
      </c>
      <c r="E66" s="29">
        <v>4353818.0636105714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zoomScaleSheetLayoutView="8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24" max="24" width="12.6640625" customWidth="1"/>
  </cols>
  <sheetData>
    <row r="1" spans="1:24" ht="15.6">
      <c r="A1" s="254" t="s">
        <v>149</v>
      </c>
      <c r="B1" s="47"/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5.6">
      <c r="A2" s="32" t="s">
        <v>1</v>
      </c>
      <c r="B2" s="36">
        <v>3038765.625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5.6">
      <c r="A3" s="32" t="s">
        <v>2</v>
      </c>
      <c r="B3" s="64">
        <v>4.4999999999999998E-2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t="15.6">
      <c r="A6" s="35"/>
      <c r="B6" s="37">
        <v>3038765.625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5.6">
      <c r="A7" s="35"/>
      <c r="B7" s="29">
        <v>3038765.625</v>
      </c>
      <c r="C7" s="29">
        <v>96864.131629456038</v>
      </c>
      <c r="D7" s="29">
        <v>136744.453125</v>
      </c>
      <c r="E7" s="29">
        <v>233608.58475445604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5.6">
      <c r="A8" s="35"/>
      <c r="B8" s="37">
        <v>2941901.4933705442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5.6">
      <c r="A9" s="29"/>
      <c r="B9" s="29">
        <v>2941901.4933705442</v>
      </c>
      <c r="C9" s="29">
        <v>101223.01755278156</v>
      </c>
      <c r="D9" s="29">
        <v>132385.56720167448</v>
      </c>
      <c r="E9" s="29">
        <v>233608.58475445604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15.6">
      <c r="A10" s="35"/>
      <c r="B10" s="37">
        <v>2840678.4758177628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15.6">
      <c r="A11" s="35"/>
      <c r="B11" s="29">
        <v>2840678.4758177628</v>
      </c>
      <c r="C11" s="29">
        <v>105778.05334265671</v>
      </c>
      <c r="D11" s="29">
        <v>127830.53141179933</v>
      </c>
      <c r="E11" s="29">
        <v>233608.58475445604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.6">
      <c r="A12" s="29"/>
      <c r="B12" s="37">
        <v>2734900.4224751061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15.6">
      <c r="A13" s="29"/>
      <c r="B13" s="29">
        <v>2734900.4224751061</v>
      </c>
      <c r="C13" s="29">
        <v>110538.06574307627</v>
      </c>
      <c r="D13" s="29">
        <v>123070.51901137977</v>
      </c>
      <c r="E13" s="29">
        <v>233608.58475445604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15.6">
      <c r="A14" s="29"/>
      <c r="B14" s="37">
        <v>2624362.3567320299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15.6">
      <c r="A15" s="29"/>
      <c r="B15" s="29">
        <v>2624362.3567320299</v>
      </c>
      <c r="C15" s="29">
        <v>115512.27870151469</v>
      </c>
      <c r="D15" s="29">
        <v>118096.30605294135</v>
      </c>
      <c r="E15" s="29">
        <v>233608.58475445604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15.6">
      <c r="A16" s="29"/>
      <c r="B16" s="37">
        <v>2508850.0780305155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15.6">
      <c r="A17" s="29"/>
      <c r="B17" s="29">
        <v>2508850.0780305155</v>
      </c>
      <c r="C17" s="29">
        <v>120710.33124308285</v>
      </c>
      <c r="D17" s="29">
        <v>112898.25351137319</v>
      </c>
      <c r="E17" s="29">
        <v>233608.58475445604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15.6">
      <c r="A18" s="29"/>
      <c r="B18" s="37">
        <v>2388139.7467874326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15.6">
      <c r="A19" s="29"/>
      <c r="B19" s="29">
        <v>2388139.7467874326</v>
      </c>
      <c r="C19" s="29">
        <v>126142.29614902158</v>
      </c>
      <c r="D19" s="29">
        <v>107466.28860543446</v>
      </c>
      <c r="E19" s="29">
        <v>233608.58475445604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15.6">
      <c r="A20" s="29"/>
      <c r="B20" s="37">
        <v>2261997.4506384111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15.6">
      <c r="A21" s="29"/>
      <c r="B21" s="29">
        <v>2261997.4506384111</v>
      </c>
      <c r="C21" s="29">
        <v>131818.69947572754</v>
      </c>
      <c r="D21" s="29">
        <v>101789.8852787285</v>
      </c>
      <c r="E21" s="29">
        <v>233608.58475445604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15.6">
      <c r="A22" s="29"/>
      <c r="B22" s="37">
        <v>2130178.7511626836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15.6">
      <c r="A23" s="29"/>
      <c r="B23" s="29">
        <v>2130178.7511626836</v>
      </c>
      <c r="C23" s="29">
        <v>137750.54095213528</v>
      </c>
      <c r="D23" s="29">
        <v>95858.043802320753</v>
      </c>
      <c r="E23" s="29">
        <v>233608.58475445604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5.6">
      <c r="A24" s="29"/>
      <c r="B24" s="37">
        <v>1992428.2102105482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5.6">
      <c r="A25" s="29"/>
      <c r="B25" s="29">
        <v>1992428.2102105482</v>
      </c>
      <c r="C25" s="29">
        <v>143949.31529498135</v>
      </c>
      <c r="D25" s="29">
        <v>89659.269459474672</v>
      </c>
      <c r="E25" s="29">
        <v>233608.58475445604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15.6">
      <c r="A26" s="29"/>
      <c r="B26" s="37">
        <v>1848478.8949155668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.6">
      <c r="A27" s="29"/>
      <c r="B27" s="29">
        <v>1848478.8949155668</v>
      </c>
      <c r="C27" s="29">
        <v>150427.03448325553</v>
      </c>
      <c r="D27" s="29">
        <v>83181.550271200496</v>
      </c>
      <c r="E27" s="29">
        <v>233608.58475445604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15.6">
      <c r="A28" s="29"/>
      <c r="B28" s="37">
        <v>1698051.8604323112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5.6">
      <c r="A29" s="29"/>
      <c r="B29" s="29">
        <v>1698051.8604323112</v>
      </c>
      <c r="C29" s="29">
        <v>157196.25103500203</v>
      </c>
      <c r="D29" s="29">
        <v>76412.333719454007</v>
      </c>
      <c r="E29" s="29">
        <v>233608.58475445604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5.6">
      <c r="A30" s="29"/>
      <c r="B30" s="37">
        <v>1540855.6093973091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15.6">
      <c r="A31" s="29"/>
      <c r="B31" s="29">
        <v>1540855.6093973091</v>
      </c>
      <c r="C31" s="29">
        <v>164270.08233157714</v>
      </c>
      <c r="D31" s="29">
        <v>69338.502422878912</v>
      </c>
      <c r="E31" s="29">
        <v>233608.58475445604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15.6">
      <c r="A32" s="29"/>
      <c r="B32" s="37">
        <v>1376585.5270657321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15.6">
      <c r="A33" s="29"/>
      <c r="B33" s="29">
        <v>1376585.5270657321</v>
      </c>
      <c r="C33" s="29">
        <v>171662.2360364981</v>
      </c>
      <c r="D33" s="29">
        <v>61946.348717957939</v>
      </c>
      <c r="E33" s="29">
        <v>233608.58475445604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15.6">
      <c r="A34" s="29"/>
      <c r="B34" s="37">
        <v>1204923.291029234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15.6">
      <c r="A35" s="29"/>
      <c r="B35" s="29">
        <v>1204923.291029234</v>
      </c>
      <c r="C35" s="29">
        <v>179387.03665814051</v>
      </c>
      <c r="D35" s="29">
        <v>54221.548096315528</v>
      </c>
      <c r="E35" s="29">
        <v>233608.58475445604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5.6">
      <c r="A36" s="29"/>
      <c r="B36" s="37">
        <v>1025536.2543710935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15.6">
      <c r="A37" s="29"/>
      <c r="B37" s="29">
        <v>1025536.2543710935</v>
      </c>
      <c r="C37" s="29">
        <v>187459.45330775683</v>
      </c>
      <c r="D37" s="29">
        <v>46149.131446699204</v>
      </c>
      <c r="E37" s="29">
        <v>233608.58475445604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15.6">
      <c r="A38" s="29"/>
      <c r="B38" s="37">
        <v>838076.80106333666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15.6">
      <c r="A39" s="29"/>
      <c r="B39" s="29">
        <v>838076.80106333666</v>
      </c>
      <c r="C39" s="29">
        <v>195895.12870660587</v>
      </c>
      <c r="D39" s="29">
        <v>37713.456047850152</v>
      </c>
      <c r="E39" s="29">
        <v>233608.58475445604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15.6">
      <c r="A40" s="29"/>
      <c r="B40" s="37">
        <v>642181.67235673079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15.6">
      <c r="A41" s="29"/>
      <c r="B41" s="29">
        <v>642181.67235673079</v>
      </c>
      <c r="C41" s="29">
        <v>204710.40949840314</v>
      </c>
      <c r="D41" s="29">
        <v>28898.175256052884</v>
      </c>
      <c r="E41" s="29">
        <v>233608.58475445604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5.6">
      <c r="A42" s="29"/>
      <c r="B42" s="37">
        <v>437471.26285832765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15.6">
      <c r="A43" s="29"/>
      <c r="B43" s="29">
        <v>437471.26285832765</v>
      </c>
      <c r="C43" s="29">
        <v>213922.3779258313</v>
      </c>
      <c r="D43" s="29">
        <v>19686.206828624745</v>
      </c>
      <c r="E43" s="29">
        <v>233608.58475445604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15.6">
      <c r="A44" s="29"/>
      <c r="B44" s="37">
        <v>223548.88493249635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15.6">
      <c r="A45" s="29"/>
      <c r="B45" s="29">
        <v>223548.88493249635</v>
      </c>
      <c r="C45" s="29">
        <v>223548.8849324937</v>
      </c>
      <c r="D45" s="29">
        <v>10059.699821962335</v>
      </c>
      <c r="E45" s="29">
        <v>233608.58475445604</v>
      </c>
      <c r="F45" s="40">
        <v>20</v>
      </c>
      <c r="G45" s="60"/>
      <c r="H45" s="41">
        <v>4672171.6950891186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15.6">
      <c r="A66" s="31"/>
      <c r="B66" s="35" t="s">
        <v>9</v>
      </c>
      <c r="C66" s="29">
        <v>3038765.6249999981</v>
      </c>
      <c r="D66" s="29">
        <v>1633406.0700891225</v>
      </c>
      <c r="E66" s="29">
        <v>4672171.6950891186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zoomScaleSheetLayoutView="9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24" max="24" width="12.6640625" customWidth="1"/>
  </cols>
  <sheetData>
    <row r="1" spans="1:24" ht="15.6">
      <c r="A1" s="254" t="s">
        <v>149</v>
      </c>
      <c r="B1" s="47"/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5.6">
      <c r="A2" s="32" t="s">
        <v>1</v>
      </c>
      <c r="B2" s="36">
        <v>3190703.90625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5.6">
      <c r="A3" s="32" t="s">
        <v>2</v>
      </c>
      <c r="B3" s="64">
        <v>4.7500000000000001E-2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t="15.6">
      <c r="A6" s="35"/>
      <c r="B6" s="37">
        <v>3190703.90625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5.6">
      <c r="A7" s="35"/>
      <c r="B7" s="29">
        <v>3190703.90625</v>
      </c>
      <c r="C7" s="29">
        <v>99072.847189021035</v>
      </c>
      <c r="D7" s="29">
        <v>151558.435546875</v>
      </c>
      <c r="E7" s="29">
        <v>250631.28273589603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5.6">
      <c r="A8" s="35"/>
      <c r="B8" s="37">
        <v>3091631.0590609792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5.6">
      <c r="A9" s="29"/>
      <c r="B9" s="29">
        <v>3091631.0590609792</v>
      </c>
      <c r="C9" s="29">
        <v>103778.80743049952</v>
      </c>
      <c r="D9" s="29">
        <v>146852.47530539651</v>
      </c>
      <c r="E9" s="29">
        <v>250631.28273589603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15.6">
      <c r="A10" s="35"/>
      <c r="B10" s="37">
        <v>2987852.2516304795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15.6">
      <c r="A11" s="35"/>
      <c r="B11" s="29">
        <v>2987852.2516304795</v>
      </c>
      <c r="C11" s="29">
        <v>108708.30078344827</v>
      </c>
      <c r="D11" s="29">
        <v>141922.98195244776</v>
      </c>
      <c r="E11" s="29">
        <v>250631.28273589603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.6">
      <c r="A12" s="29"/>
      <c r="B12" s="37">
        <v>2879143.9508470311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15.6">
      <c r="A13" s="29"/>
      <c r="B13" s="29">
        <v>2879143.9508470311</v>
      </c>
      <c r="C13" s="29">
        <v>113871.94507066207</v>
      </c>
      <c r="D13" s="29">
        <v>136759.33766523396</v>
      </c>
      <c r="E13" s="29">
        <v>250631.28273589603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15.6">
      <c r="A14" s="29"/>
      <c r="B14" s="37">
        <v>2765272.005776369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15.6">
      <c r="A15" s="29"/>
      <c r="B15" s="29">
        <v>2765272.005776369</v>
      </c>
      <c r="C15" s="29">
        <v>119280.8624615185</v>
      </c>
      <c r="D15" s="29">
        <v>131350.42027437754</v>
      </c>
      <c r="E15" s="29">
        <v>250631.28273589603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15.6">
      <c r="A16" s="29"/>
      <c r="B16" s="37">
        <v>2645991.1433148505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15.6">
      <c r="A17" s="29"/>
      <c r="B17" s="29">
        <v>2645991.1433148505</v>
      </c>
      <c r="C17" s="29">
        <v>124946.70342844064</v>
      </c>
      <c r="D17" s="29">
        <v>125684.57930745539</v>
      </c>
      <c r="E17" s="29">
        <v>250631.28273589603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15.6">
      <c r="A18" s="29"/>
      <c r="B18" s="37">
        <v>2521044.4398864098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15.6">
      <c r="A19" s="29"/>
      <c r="B19" s="29">
        <v>2521044.4398864098</v>
      </c>
      <c r="C19" s="29">
        <v>130881.67184129157</v>
      </c>
      <c r="D19" s="29">
        <v>119749.61089460447</v>
      </c>
      <c r="E19" s="29">
        <v>250631.28273589603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15.6">
      <c r="A20" s="29"/>
      <c r="B20" s="37">
        <v>2390162.7680451181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15.6">
      <c r="A21" s="29"/>
      <c r="B21" s="29">
        <v>2390162.7680451181</v>
      </c>
      <c r="C21" s="29">
        <v>137098.55125375293</v>
      </c>
      <c r="D21" s="29">
        <v>113532.73148214311</v>
      </c>
      <c r="E21" s="29">
        <v>250631.28273589603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15.6">
      <c r="A22" s="29"/>
      <c r="B22" s="37">
        <v>2253064.2167913653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15.6">
      <c r="A23" s="29"/>
      <c r="B23" s="29">
        <v>2253064.2167913653</v>
      </c>
      <c r="C23" s="29">
        <v>143610.73243830618</v>
      </c>
      <c r="D23" s="29">
        <v>107020.55029758986</v>
      </c>
      <c r="E23" s="29">
        <v>250631.28273589603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5.6">
      <c r="A24" s="29"/>
      <c r="B24" s="37">
        <v>2109453.484353059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5.6">
      <c r="A25" s="29"/>
      <c r="B25" s="29">
        <v>2109453.484353059</v>
      </c>
      <c r="C25" s="29">
        <v>150432.24222912575</v>
      </c>
      <c r="D25" s="29">
        <v>100199.0405067703</v>
      </c>
      <c r="E25" s="29">
        <v>250631.28273589603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15.6">
      <c r="A26" s="29"/>
      <c r="B26" s="37">
        <v>1959021.2421239333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.6">
      <c r="A27" s="29"/>
      <c r="B27" s="29">
        <v>1959021.2421239333</v>
      </c>
      <c r="C27" s="29">
        <v>157577.77373500919</v>
      </c>
      <c r="D27" s="29">
        <v>93053.509000886828</v>
      </c>
      <c r="E27" s="29">
        <v>250631.28273589603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15.6">
      <c r="A28" s="29"/>
      <c r="B28" s="37">
        <v>1801443.4683889241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5.6">
      <c r="A29" s="29"/>
      <c r="B29" s="29">
        <v>1801443.4683889241</v>
      </c>
      <c r="C29" s="29">
        <v>165062.71798742213</v>
      </c>
      <c r="D29" s="29">
        <v>85568.564748473902</v>
      </c>
      <c r="E29" s="29">
        <v>250631.28273589603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5.6">
      <c r="A30" s="29"/>
      <c r="B30" s="37">
        <v>1636380.750401502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15.6">
      <c r="A31" s="29"/>
      <c r="B31" s="29">
        <v>1636380.750401502</v>
      </c>
      <c r="C31" s="29">
        <v>172903.1970918247</v>
      </c>
      <c r="D31" s="29">
        <v>77728.08564407134</v>
      </c>
      <c r="E31" s="29">
        <v>250631.28273589603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15.6">
      <c r="A32" s="29"/>
      <c r="B32" s="37">
        <v>1463477.5533096774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15.6">
      <c r="A33" s="29"/>
      <c r="B33" s="29">
        <v>1463477.5533096774</v>
      </c>
      <c r="C33" s="29">
        <v>181116.09895368636</v>
      </c>
      <c r="D33" s="29">
        <v>69515.183782209671</v>
      </c>
      <c r="E33" s="29">
        <v>250631.28273589603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15.6">
      <c r="A34" s="29"/>
      <c r="B34" s="37">
        <v>1282361.454355991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15.6">
      <c r="A35" s="29"/>
      <c r="B35" s="29">
        <v>1282361.454355991</v>
      </c>
      <c r="C35" s="29">
        <v>189719.11365398645</v>
      </c>
      <c r="D35" s="29">
        <v>60912.169081909575</v>
      </c>
      <c r="E35" s="29">
        <v>250631.28273589603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5.6">
      <c r="A36" s="29"/>
      <c r="B36" s="37">
        <v>1092642.3407020045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15.6">
      <c r="A37" s="29"/>
      <c r="B37" s="29">
        <v>1092642.3407020045</v>
      </c>
      <c r="C37" s="29">
        <v>198730.77155255081</v>
      </c>
      <c r="D37" s="29">
        <v>51900.511183345217</v>
      </c>
      <c r="E37" s="29">
        <v>250631.28273589603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15.6">
      <c r="A38" s="29"/>
      <c r="B38" s="37">
        <v>893911.56914945366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15.6">
      <c r="A39" s="29"/>
      <c r="B39" s="29">
        <v>893911.56914945366</v>
      </c>
      <c r="C39" s="29">
        <v>208170.483201297</v>
      </c>
      <c r="D39" s="29">
        <v>42460.799534599049</v>
      </c>
      <c r="E39" s="29">
        <v>250631.28273589603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15.6">
      <c r="A40" s="29"/>
      <c r="B40" s="37">
        <v>685741.08594815666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15.6">
      <c r="A41" s="29"/>
      <c r="B41" s="29">
        <v>685741.08594815666</v>
      </c>
      <c r="C41" s="29">
        <v>218058.58115335859</v>
      </c>
      <c r="D41" s="29">
        <v>32572.70158253744</v>
      </c>
      <c r="E41" s="29">
        <v>250631.28273589603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5.6">
      <c r="A42" s="29"/>
      <c r="B42" s="37">
        <v>467682.50479479809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15.6">
      <c r="A43" s="29"/>
      <c r="B43" s="29">
        <v>467682.50479479809</v>
      </c>
      <c r="C43" s="29">
        <v>228416.36375814312</v>
      </c>
      <c r="D43" s="29">
        <v>22214.91897775291</v>
      </c>
      <c r="E43" s="29">
        <v>250631.28273589603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15.6">
      <c r="A44" s="29"/>
      <c r="B44" s="37">
        <v>239266.14103665497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15.6">
      <c r="A45" s="29"/>
      <c r="B45" s="29">
        <v>239266.14103665497</v>
      </c>
      <c r="C45" s="29">
        <v>239266.14103665494</v>
      </c>
      <c r="D45" s="29">
        <v>11365.14169924111</v>
      </c>
      <c r="E45" s="29">
        <v>250631.28273589603</v>
      </c>
      <c r="F45" s="40">
        <v>20</v>
      </c>
      <c r="G45" s="60"/>
      <c r="H45" s="41">
        <v>5012625.6547179203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15.6">
      <c r="A66" s="31"/>
      <c r="B66" s="35" t="s">
        <v>9</v>
      </c>
      <c r="C66" s="29">
        <v>3190703.9062499991</v>
      </c>
      <c r="D66" s="29">
        <v>1821921.7484679213</v>
      </c>
      <c r="E66" s="29">
        <v>5012625.6547179203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zoomScaleNormal="100" zoomScaleSheetLayoutView="8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33" max="33" width="12.6640625" customWidth="1"/>
  </cols>
  <sheetData>
    <row r="1" spans="1:33" ht="15.6">
      <c r="A1" s="254" t="s">
        <v>149</v>
      </c>
      <c r="B1" s="47"/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3" ht="15.6">
      <c r="A2" s="32" t="s">
        <v>1</v>
      </c>
      <c r="B2" s="36">
        <v>3350239.1015625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15.6">
      <c r="A3" s="32" t="s">
        <v>2</v>
      </c>
      <c r="B3" s="64">
        <v>0.05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ht="15.6">
      <c r="A6" s="35"/>
      <c r="B6" s="37">
        <v>3350239.1015625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15.6">
      <c r="A7" s="35"/>
      <c r="B7" s="29">
        <v>3350239.1015625</v>
      </c>
      <c r="C7" s="29">
        <v>101319.89813866722</v>
      </c>
      <c r="D7" s="29">
        <v>167511.955078125</v>
      </c>
      <c r="E7" s="29">
        <v>268831.85321679222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ht="15.6">
      <c r="A8" s="35"/>
      <c r="B8" s="37">
        <v>3248919.2034238325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ht="15.6">
      <c r="A9" s="29"/>
      <c r="B9" s="29">
        <v>3248919.2034238325</v>
      </c>
      <c r="C9" s="29">
        <v>106385.89304560059</v>
      </c>
      <c r="D9" s="29">
        <v>162445.96017119163</v>
      </c>
      <c r="E9" s="29">
        <v>268831.85321679222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15.6">
      <c r="A10" s="35"/>
      <c r="B10" s="37">
        <v>3142533.310378232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ht="15.6">
      <c r="A11" s="35"/>
      <c r="B11" s="29">
        <v>3142533.310378232</v>
      </c>
      <c r="C11" s="29">
        <v>111705.18769788061</v>
      </c>
      <c r="D11" s="29">
        <v>157126.66551891161</v>
      </c>
      <c r="E11" s="29">
        <v>268831.85321679222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15.6">
      <c r="A12" s="29"/>
      <c r="B12" s="37">
        <v>3030828.1226803516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ht="15.6">
      <c r="A13" s="29"/>
      <c r="B13" s="29">
        <v>3030828.1226803516</v>
      </c>
      <c r="C13" s="29">
        <v>117290.44708277463</v>
      </c>
      <c r="D13" s="29">
        <v>151541.4061340176</v>
      </c>
      <c r="E13" s="29">
        <v>268831.85321679222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ht="15.6">
      <c r="A14" s="29"/>
      <c r="B14" s="37">
        <v>2913537.6755975769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ht="15.6">
      <c r="A15" s="29"/>
      <c r="B15" s="29">
        <v>2913537.6755975769</v>
      </c>
      <c r="C15" s="29">
        <v>123154.96943691338</v>
      </c>
      <c r="D15" s="29">
        <v>145676.88377987884</v>
      </c>
      <c r="E15" s="29">
        <v>268831.85321679222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ht="15.6">
      <c r="A16" s="29"/>
      <c r="B16" s="37">
        <v>2790382.7061606636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15.6">
      <c r="A17" s="29"/>
      <c r="B17" s="29">
        <v>2790382.7061606636</v>
      </c>
      <c r="C17" s="29">
        <v>129312.71790875905</v>
      </c>
      <c r="D17" s="29">
        <v>139519.13530803318</v>
      </c>
      <c r="E17" s="29">
        <v>268831.85321679222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15.6">
      <c r="A18" s="29"/>
      <c r="B18" s="37">
        <v>2661069.9882519045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15.6">
      <c r="A19" s="29"/>
      <c r="B19" s="29">
        <v>2661069.9882519045</v>
      </c>
      <c r="C19" s="29">
        <v>135778.35380419699</v>
      </c>
      <c r="D19" s="29">
        <v>133053.49941259524</v>
      </c>
      <c r="E19" s="29">
        <v>268831.85321679222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15.6">
      <c r="A20" s="29"/>
      <c r="B20" s="37">
        <v>2525291.6344477073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5.6">
      <c r="A21" s="29"/>
      <c r="B21" s="29">
        <v>2525291.6344477073</v>
      </c>
      <c r="C21" s="29">
        <v>142567.27149440686</v>
      </c>
      <c r="D21" s="29">
        <v>126264.58172238537</v>
      </c>
      <c r="E21" s="29">
        <v>268831.85321679222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15.6">
      <c r="A22" s="29"/>
      <c r="B22" s="37">
        <v>2382724.3629533006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15.6">
      <c r="A23" s="29"/>
      <c r="B23" s="29">
        <v>2382724.3629533006</v>
      </c>
      <c r="C23" s="29">
        <v>149695.63506912719</v>
      </c>
      <c r="D23" s="29">
        <v>119136.21814766503</v>
      </c>
      <c r="E23" s="29">
        <v>268831.85321679222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15.6">
      <c r="A24" s="29"/>
      <c r="B24" s="37">
        <v>2233028.7278841734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15.6">
      <c r="A25" s="29"/>
      <c r="B25" s="29">
        <v>2233028.7278841734</v>
      </c>
      <c r="C25" s="29">
        <v>157180.41682258353</v>
      </c>
      <c r="D25" s="29">
        <v>111651.43639420868</v>
      </c>
      <c r="E25" s="29">
        <v>268831.85321679222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15.6">
      <c r="A26" s="29"/>
      <c r="B26" s="37">
        <v>2075848.31106159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5.6">
      <c r="A27" s="29"/>
      <c r="B27" s="29">
        <v>2075848.31106159</v>
      </c>
      <c r="C27" s="29">
        <v>165039.43766371271</v>
      </c>
      <c r="D27" s="29">
        <v>103792.41555307951</v>
      </c>
      <c r="E27" s="29">
        <v>268831.85321679222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ht="15.6">
      <c r="A28" s="29"/>
      <c r="B28" s="37">
        <v>1910808.8733978772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.6">
      <c r="A29" s="29"/>
      <c r="B29" s="29">
        <v>1910808.8733978772</v>
      </c>
      <c r="C29" s="29">
        <v>173291.40954689836</v>
      </c>
      <c r="D29" s="29">
        <v>95540.443669893866</v>
      </c>
      <c r="E29" s="29">
        <v>268831.85321679222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5.6">
      <c r="A30" s="29"/>
      <c r="B30" s="37">
        <v>1737517.4638509788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5.6">
      <c r="A31" s="29"/>
      <c r="B31" s="29">
        <v>1737517.4638509788</v>
      </c>
      <c r="C31" s="29">
        <v>181955.9800242433</v>
      </c>
      <c r="D31" s="29">
        <v>86875.873192548941</v>
      </c>
      <c r="E31" s="29">
        <v>268831.85321679222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5.6">
      <c r="A32" s="29"/>
      <c r="B32" s="37">
        <v>1555561.4838267355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.6">
      <c r="A33" s="29"/>
      <c r="B33" s="29">
        <v>1555561.4838267355</v>
      </c>
      <c r="C33" s="29">
        <v>191053.77902545544</v>
      </c>
      <c r="D33" s="29">
        <v>77778.074191336782</v>
      </c>
      <c r="E33" s="29">
        <v>268831.85321679222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.6">
      <c r="A34" s="29"/>
      <c r="B34" s="37">
        <v>1364507.7048012801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5.6">
      <c r="A35" s="29"/>
      <c r="B35" s="29">
        <v>1364507.7048012801</v>
      </c>
      <c r="C35" s="29">
        <v>200606.46797672822</v>
      </c>
      <c r="D35" s="29">
        <v>68225.385240064003</v>
      </c>
      <c r="E35" s="29">
        <v>268831.85321679222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5.6">
      <c r="A36" s="29"/>
      <c r="B36" s="37">
        <v>1163901.2368245518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5.6">
      <c r="A37" s="29"/>
      <c r="B37" s="29">
        <v>1163901.2368245518</v>
      </c>
      <c r="C37" s="29">
        <v>210636.79137556464</v>
      </c>
      <c r="D37" s="29">
        <v>58195.061841227594</v>
      </c>
      <c r="E37" s="29">
        <v>268831.85321679222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5.6">
      <c r="A38" s="29"/>
      <c r="B38" s="37">
        <v>953264.44544898719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5.6">
      <c r="A39" s="29"/>
      <c r="B39" s="29">
        <v>953264.44544898719</v>
      </c>
      <c r="C39" s="29">
        <v>221168.63094434288</v>
      </c>
      <c r="D39" s="29">
        <v>47663.222272449362</v>
      </c>
      <c r="E39" s="29">
        <v>268831.85321679222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5.6">
      <c r="A40" s="29"/>
      <c r="B40" s="37">
        <v>732095.81450464437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5.6">
      <c r="A41" s="29"/>
      <c r="B41" s="29">
        <v>732095.81450464437</v>
      </c>
      <c r="C41" s="29">
        <v>232227.06249156001</v>
      </c>
      <c r="D41" s="29">
        <v>36604.790725232218</v>
      </c>
      <c r="E41" s="29">
        <v>268831.85321679222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5.6">
      <c r="A42" s="29"/>
      <c r="B42" s="37">
        <v>499868.75201308436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5.6">
      <c r="A43" s="29"/>
      <c r="B43" s="29">
        <v>499868.75201308436</v>
      </c>
      <c r="C43" s="29">
        <v>243838.41561613799</v>
      </c>
      <c r="D43" s="29">
        <v>24993.437600654219</v>
      </c>
      <c r="E43" s="29">
        <v>268831.85321679222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5.6">
      <c r="A44" s="29"/>
      <c r="B44" s="37">
        <v>256030.33639694637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.6">
      <c r="A45" s="29"/>
      <c r="B45" s="29">
        <v>256030.33639694637</v>
      </c>
      <c r="C45" s="29">
        <v>256030.33639694491</v>
      </c>
      <c r="D45" s="29">
        <v>12801.516819847318</v>
      </c>
      <c r="E45" s="29">
        <v>268831.85321679222</v>
      </c>
      <c r="F45" s="40">
        <v>20</v>
      </c>
      <c r="G45" s="60"/>
      <c r="H45" s="41">
        <v>5376637.0643358473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5.6">
      <c r="A66" s="31"/>
      <c r="B66" s="35" t="s">
        <v>9</v>
      </c>
      <c r="C66" s="29">
        <v>3350239.1015624981</v>
      </c>
      <c r="D66" s="29">
        <v>2026397.9627733456</v>
      </c>
      <c r="E66" s="29">
        <v>5376637.0643358473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zoomScaleNormal="100" zoomScaleSheetLayoutView="9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33" max="33" width="12.6640625" customWidth="1"/>
  </cols>
  <sheetData>
    <row r="1" spans="1:33" ht="15.6">
      <c r="A1" s="254" t="s">
        <v>105</v>
      </c>
      <c r="B1" s="47"/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3" ht="15.6">
      <c r="A2" s="32" t="s">
        <v>1</v>
      </c>
      <c r="B2" s="36">
        <v>3517751.056640625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15.6">
      <c r="A3" s="32" t="s">
        <v>2</v>
      </c>
      <c r="B3" s="64">
        <v>5.2500000000000005E-2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ht="15.6">
      <c r="A6" s="35"/>
      <c r="B6" s="37">
        <v>3517751.056640625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15.6">
      <c r="A7" s="35"/>
      <c r="B7" s="29">
        <v>3517751.056640625</v>
      </c>
      <c r="C7" s="29">
        <v>103605.80020147975</v>
      </c>
      <c r="D7" s="29">
        <v>184681.93047363282</v>
      </c>
      <c r="E7" s="29">
        <v>288287.73067511257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ht="15.6">
      <c r="A8" s="35"/>
      <c r="B8" s="37">
        <v>3414145.2564391452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ht="15.6">
      <c r="A9" s="29"/>
      <c r="B9" s="29">
        <v>3414145.2564391452</v>
      </c>
      <c r="C9" s="29">
        <v>109045.10471205742</v>
      </c>
      <c r="D9" s="29">
        <v>179242.62596305515</v>
      </c>
      <c r="E9" s="29">
        <v>288287.73067511257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15.6">
      <c r="A10" s="35"/>
      <c r="B10" s="37">
        <v>3305100.1517270878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ht="15.6">
      <c r="A11" s="35"/>
      <c r="B11" s="29">
        <v>3305100.1517270878</v>
      </c>
      <c r="C11" s="29">
        <v>114769.97270944045</v>
      </c>
      <c r="D11" s="29">
        <v>173517.75796567212</v>
      </c>
      <c r="E11" s="29">
        <v>288287.73067511257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15.6">
      <c r="A12" s="29"/>
      <c r="B12" s="37">
        <v>3190330.1790176472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ht="15.6">
      <c r="A13" s="29"/>
      <c r="B13" s="29">
        <v>3190330.1790176472</v>
      </c>
      <c r="C13" s="29">
        <v>120795.39627668608</v>
      </c>
      <c r="D13" s="29">
        <v>167492.33439842649</v>
      </c>
      <c r="E13" s="29">
        <v>288287.73067511257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ht="15.6">
      <c r="A14" s="29"/>
      <c r="B14" s="37">
        <v>3069534.7827409613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ht="15.6">
      <c r="A15" s="29"/>
      <c r="B15" s="29">
        <v>3069534.7827409613</v>
      </c>
      <c r="C15" s="29">
        <v>127137.15458121209</v>
      </c>
      <c r="D15" s="29">
        <v>161150.57609390048</v>
      </c>
      <c r="E15" s="29">
        <v>288287.73067511257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ht="15.6">
      <c r="A16" s="29"/>
      <c r="B16" s="37">
        <v>2942397.6281597493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15.6">
      <c r="A17" s="29"/>
      <c r="B17" s="29">
        <v>2942397.6281597493</v>
      </c>
      <c r="C17" s="29">
        <v>133811.85519672572</v>
      </c>
      <c r="D17" s="29">
        <v>154475.87547838685</v>
      </c>
      <c r="E17" s="29">
        <v>288287.73067511257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15.6">
      <c r="A18" s="29"/>
      <c r="B18" s="37">
        <v>2808585.7729630237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15.6">
      <c r="A19" s="29"/>
      <c r="B19" s="29">
        <v>2808585.7729630237</v>
      </c>
      <c r="C19" s="29">
        <v>140836.97759455381</v>
      </c>
      <c r="D19" s="29">
        <v>147450.75308055876</v>
      </c>
      <c r="E19" s="29">
        <v>288287.73067511257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15.6">
      <c r="A20" s="29"/>
      <c r="B20" s="37">
        <v>2667748.7953684698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5.6">
      <c r="A21" s="29"/>
      <c r="B21" s="29">
        <v>2667748.7953684698</v>
      </c>
      <c r="C21" s="29">
        <v>148230.91891826788</v>
      </c>
      <c r="D21" s="29">
        <v>140056.81175684469</v>
      </c>
      <c r="E21" s="29">
        <v>288287.73067511257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15.6">
      <c r="A22" s="29"/>
      <c r="B22" s="37">
        <v>2519517.876450202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15.6">
      <c r="A23" s="29"/>
      <c r="B23" s="29">
        <v>2519517.876450202</v>
      </c>
      <c r="C23" s="29">
        <v>156013.04216147694</v>
      </c>
      <c r="D23" s="29">
        <v>132274.68851363563</v>
      </c>
      <c r="E23" s="29">
        <v>288287.73067511257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15.6">
      <c r="A24" s="29"/>
      <c r="B24" s="37">
        <v>2363504.8342887252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15.6">
      <c r="A25" s="29"/>
      <c r="B25" s="29">
        <v>2363504.8342887252</v>
      </c>
      <c r="C25" s="29">
        <v>164203.72687495447</v>
      </c>
      <c r="D25" s="29">
        <v>124084.00380015808</v>
      </c>
      <c r="E25" s="29">
        <v>288287.73067511257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15.6">
      <c r="A26" s="29"/>
      <c r="B26" s="37">
        <v>2199301.1074137706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5.6">
      <c r="A27" s="29"/>
      <c r="B27" s="29">
        <v>2199301.1074137706</v>
      </c>
      <c r="C27" s="29">
        <v>172824.42253588961</v>
      </c>
      <c r="D27" s="29">
        <v>115463.30813922297</v>
      </c>
      <c r="E27" s="29">
        <v>288287.73067511257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ht="15.6">
      <c r="A28" s="29"/>
      <c r="B28" s="37">
        <v>2026476.6848778811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.6">
      <c r="A29" s="29"/>
      <c r="B29" s="29">
        <v>2026476.6848778811</v>
      </c>
      <c r="C29" s="29">
        <v>181897.70471902381</v>
      </c>
      <c r="D29" s="29">
        <v>106390.02595608876</v>
      </c>
      <c r="E29" s="29">
        <v>288287.73067511257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5.6">
      <c r="A30" s="29"/>
      <c r="B30" s="37">
        <v>1844578.9801588573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5.6">
      <c r="A31" s="29"/>
      <c r="B31" s="29">
        <v>1844578.9801588573</v>
      </c>
      <c r="C31" s="29">
        <v>191447.33421677255</v>
      </c>
      <c r="D31" s="29">
        <v>96840.396458340023</v>
      </c>
      <c r="E31" s="29">
        <v>288287.73067511257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5.6">
      <c r="A32" s="29"/>
      <c r="B32" s="37">
        <v>1653131.6459420847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.6">
      <c r="A33" s="29"/>
      <c r="B33" s="29">
        <v>1653131.6459420847</v>
      </c>
      <c r="C33" s="29">
        <v>201498.31926315313</v>
      </c>
      <c r="D33" s="29">
        <v>86789.41141195946</v>
      </c>
      <c r="E33" s="29">
        <v>288287.73067511257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.6">
      <c r="A34" s="29"/>
      <c r="B34" s="37">
        <v>1451633.3266789317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5.6">
      <c r="A35" s="29"/>
      <c r="B35" s="29">
        <v>1451633.3266789317</v>
      </c>
      <c r="C35" s="29">
        <v>212076.98102446867</v>
      </c>
      <c r="D35" s="29">
        <v>76210.74965064392</v>
      </c>
      <c r="E35" s="29">
        <v>288287.73067511257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5.6">
      <c r="A36" s="29"/>
      <c r="B36" s="37">
        <v>1239556.3456544629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5.6">
      <c r="A37" s="29"/>
      <c r="B37" s="29">
        <v>1239556.3456544629</v>
      </c>
      <c r="C37" s="29">
        <v>223211.02252825326</v>
      </c>
      <c r="D37" s="29">
        <v>65076.70814685931</v>
      </c>
      <c r="E37" s="29">
        <v>288287.73067511257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5.6">
      <c r="A38" s="29"/>
      <c r="B38" s="37">
        <v>1016345.3231262097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5.6">
      <c r="A39" s="29"/>
      <c r="B39" s="29">
        <v>1016345.3231262097</v>
      </c>
      <c r="C39" s="29">
        <v>234929.60121098656</v>
      </c>
      <c r="D39" s="29">
        <v>53358.12946412601</v>
      </c>
      <c r="E39" s="29">
        <v>288287.73067511257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5.6">
      <c r="A40" s="29"/>
      <c r="B40" s="37">
        <v>781415.72191522317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5.6">
      <c r="A41" s="29"/>
      <c r="B41" s="29">
        <v>781415.72191522317</v>
      </c>
      <c r="C41" s="29">
        <v>247263.40527456335</v>
      </c>
      <c r="D41" s="29">
        <v>41024.32540054922</v>
      </c>
      <c r="E41" s="29">
        <v>288287.73067511257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5.6">
      <c r="A42" s="29"/>
      <c r="B42" s="37">
        <v>534152.31664065982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5.6">
      <c r="A43" s="29"/>
      <c r="B43" s="29">
        <v>534152.31664065982</v>
      </c>
      <c r="C43" s="29">
        <v>260244.73405147792</v>
      </c>
      <c r="D43" s="29">
        <v>28042.996623634644</v>
      </c>
      <c r="E43" s="29">
        <v>288287.73067511257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5.6">
      <c r="A44" s="29"/>
      <c r="B44" s="37">
        <v>273907.5825891819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.6">
      <c r="A45" s="29"/>
      <c r="B45" s="29">
        <v>273907.5825891819</v>
      </c>
      <c r="C45" s="29">
        <v>273907.5825891805</v>
      </c>
      <c r="D45" s="29">
        <v>14380.148085932051</v>
      </c>
      <c r="E45" s="29">
        <v>288287.73067511257</v>
      </c>
      <c r="F45" s="40">
        <v>20</v>
      </c>
      <c r="G45" s="60"/>
      <c r="H45" s="41">
        <v>5765754.6135022501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5.6">
      <c r="A66" s="31"/>
      <c r="B66" s="35" t="s">
        <v>9</v>
      </c>
      <c r="C66" s="29">
        <v>3517751.056640625</v>
      </c>
      <c r="D66" s="29">
        <v>2248003.5568616283</v>
      </c>
      <c r="E66" s="29">
        <v>5765754.6135022501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 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zoomScaleNormal="100" zoomScaleSheetLayoutView="10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33" max="33" width="12.6640625" customWidth="1"/>
  </cols>
  <sheetData>
    <row r="1" spans="1:33" ht="15.6">
      <c r="A1" s="254" t="s">
        <v>149</v>
      </c>
      <c r="B1" s="47"/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3" ht="15.6">
      <c r="A2" s="32" t="s">
        <v>1</v>
      </c>
      <c r="B2" s="36">
        <v>3693638.6094726562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15.6">
      <c r="A3" s="32" t="s">
        <v>2</v>
      </c>
      <c r="B3" s="64">
        <v>5.5E-2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ht="15.6">
      <c r="A6" s="35"/>
      <c r="B6" s="37">
        <v>3693638.6094726562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15.6">
      <c r="A7" s="35"/>
      <c r="B7" s="29">
        <v>3693638.6094726562</v>
      </c>
      <c r="C7" s="29">
        <v>105931.080710838</v>
      </c>
      <c r="D7" s="29">
        <v>203150.1235209961</v>
      </c>
      <c r="E7" s="29">
        <v>309081.2042318341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ht="15.6">
      <c r="A8" s="35"/>
      <c r="B8" s="37">
        <v>3587707.5287618181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ht="15.6">
      <c r="A9" s="29"/>
      <c r="B9" s="29">
        <v>3587707.5287618181</v>
      </c>
      <c r="C9" s="29">
        <v>111757.2901499341</v>
      </c>
      <c r="D9" s="29">
        <v>197323.9140819</v>
      </c>
      <c r="E9" s="29">
        <v>309081.2042318341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15.6">
      <c r="A10" s="35"/>
      <c r="B10" s="37">
        <v>3475950.2386118839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ht="15.6">
      <c r="A11" s="35"/>
      <c r="B11" s="29">
        <v>3475950.2386118839</v>
      </c>
      <c r="C11" s="29">
        <v>117903.94110818047</v>
      </c>
      <c r="D11" s="29">
        <v>191177.26312365363</v>
      </c>
      <c r="E11" s="29">
        <v>309081.2042318341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15.6">
      <c r="A12" s="29"/>
      <c r="B12" s="37">
        <v>3358046.2975037033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ht="15.6">
      <c r="A13" s="29"/>
      <c r="B13" s="29">
        <v>3358046.2975037033</v>
      </c>
      <c r="C13" s="29">
        <v>124388.6578691304</v>
      </c>
      <c r="D13" s="29">
        <v>184692.5463627037</v>
      </c>
      <c r="E13" s="29">
        <v>309081.2042318341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ht="15.6">
      <c r="A14" s="29"/>
      <c r="B14" s="37">
        <v>3233657.6396345729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ht="15.6">
      <c r="A15" s="29"/>
      <c r="B15" s="29">
        <v>3233657.6396345729</v>
      </c>
      <c r="C15" s="29">
        <v>131230.0340519326</v>
      </c>
      <c r="D15" s="29">
        <v>177851.1701799015</v>
      </c>
      <c r="E15" s="29">
        <v>309081.2042318341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ht="15.6">
      <c r="A16" s="29"/>
      <c r="B16" s="37">
        <v>3102427.6055826405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15.6">
      <c r="A17" s="29"/>
      <c r="B17" s="29">
        <v>3102427.6055826405</v>
      </c>
      <c r="C17" s="29">
        <v>138447.68592478888</v>
      </c>
      <c r="D17" s="29">
        <v>170633.51830704522</v>
      </c>
      <c r="E17" s="29">
        <v>309081.2042318341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15.6">
      <c r="A18" s="29"/>
      <c r="B18" s="37">
        <v>2963979.9196578516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15.6">
      <c r="A19" s="29"/>
      <c r="B19" s="29">
        <v>2963979.9196578516</v>
      </c>
      <c r="C19" s="29">
        <v>146062.30865065227</v>
      </c>
      <c r="D19" s="29">
        <v>163018.89558118183</v>
      </c>
      <c r="E19" s="29">
        <v>309081.2042318341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15.6">
      <c r="A20" s="29"/>
      <c r="B20" s="37">
        <v>2817917.6110071992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5.6">
      <c r="A21" s="29"/>
      <c r="B21" s="29">
        <v>2817917.6110071992</v>
      </c>
      <c r="C21" s="29">
        <v>154095.73562643814</v>
      </c>
      <c r="D21" s="29">
        <v>154985.46860539596</v>
      </c>
      <c r="E21" s="29">
        <v>309081.2042318341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15.6">
      <c r="A22" s="29"/>
      <c r="B22" s="37">
        <v>2663821.875380761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15.6">
      <c r="A23" s="29"/>
      <c r="B23" s="29">
        <v>2663821.875380761</v>
      </c>
      <c r="C23" s="29">
        <v>162571.00108589223</v>
      </c>
      <c r="D23" s="29">
        <v>146510.20314594186</v>
      </c>
      <c r="E23" s="29">
        <v>309081.2042318341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15.6">
      <c r="A24" s="29"/>
      <c r="B24" s="37">
        <v>2501250.8742948687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15.6">
      <c r="A25" s="29"/>
      <c r="B25" s="29">
        <v>2501250.8742948687</v>
      </c>
      <c r="C25" s="29">
        <v>171512.40614561632</v>
      </c>
      <c r="D25" s="29">
        <v>137568.79808621778</v>
      </c>
      <c r="E25" s="29">
        <v>309081.2042318341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15.6">
      <c r="A26" s="29"/>
      <c r="B26" s="37">
        <v>2329738.4681492522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5.6">
      <c r="A27" s="29"/>
      <c r="B27" s="29">
        <v>2329738.4681492522</v>
      </c>
      <c r="C27" s="29">
        <v>180945.58848362521</v>
      </c>
      <c r="D27" s="29">
        <v>128135.61574820887</v>
      </c>
      <c r="E27" s="29">
        <v>309081.2042318341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ht="15.6">
      <c r="A28" s="29"/>
      <c r="B28" s="37">
        <v>2148792.8796656271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.6">
      <c r="A29" s="29"/>
      <c r="B29" s="29">
        <v>2148792.8796656271</v>
      </c>
      <c r="C29" s="29">
        <v>190897.59585022461</v>
      </c>
      <c r="D29" s="29">
        <v>118183.60838160949</v>
      </c>
      <c r="E29" s="29">
        <v>309081.2042318341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5.6">
      <c r="A30" s="29"/>
      <c r="B30" s="37">
        <v>1957895.2838154025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5.6">
      <c r="A31" s="29"/>
      <c r="B31" s="29">
        <v>1957895.2838154025</v>
      </c>
      <c r="C31" s="29">
        <v>201396.96362198697</v>
      </c>
      <c r="D31" s="29">
        <v>107684.24060984714</v>
      </c>
      <c r="E31" s="29">
        <v>309081.2042318341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5.6">
      <c r="A32" s="29"/>
      <c r="B32" s="37">
        <v>1756498.3201934155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.6">
      <c r="A33" s="29"/>
      <c r="B33" s="29">
        <v>1756498.3201934155</v>
      </c>
      <c r="C33" s="29">
        <v>212473.79662119626</v>
      </c>
      <c r="D33" s="29">
        <v>96607.407610637849</v>
      </c>
      <c r="E33" s="29">
        <v>309081.2042318341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.6">
      <c r="A34" s="29"/>
      <c r="B34" s="37">
        <v>1544024.5235722193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5.6">
      <c r="A35" s="29"/>
      <c r="B35" s="29">
        <v>1544024.5235722193</v>
      </c>
      <c r="C35" s="29">
        <v>224159.85543536203</v>
      </c>
      <c r="D35" s="29">
        <v>84921.348796472055</v>
      </c>
      <c r="E35" s="29">
        <v>309081.2042318341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5.6">
      <c r="A36" s="29"/>
      <c r="B36" s="37">
        <v>1319864.6681368572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5.6">
      <c r="A37" s="29"/>
      <c r="B37" s="29">
        <v>1319864.6681368572</v>
      </c>
      <c r="C37" s="29">
        <v>236488.64748430694</v>
      </c>
      <c r="D37" s="29">
        <v>72592.556747527153</v>
      </c>
      <c r="E37" s="29">
        <v>309081.2042318341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5.6">
      <c r="A38" s="29"/>
      <c r="B38" s="37">
        <v>1083376.0206525503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5.6">
      <c r="A39" s="29"/>
      <c r="B39" s="29">
        <v>1083376.0206525503</v>
      </c>
      <c r="C39" s="29">
        <v>249495.52309594385</v>
      </c>
      <c r="D39" s="29">
        <v>59585.681135890263</v>
      </c>
      <c r="E39" s="29">
        <v>309081.2042318341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5.6">
      <c r="A40" s="29"/>
      <c r="B40" s="37">
        <v>833880.49755660642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5.6">
      <c r="A41" s="29"/>
      <c r="B41" s="29">
        <v>833880.49755660642</v>
      </c>
      <c r="C41" s="29">
        <v>263217.77686622075</v>
      </c>
      <c r="D41" s="29">
        <v>45863.427365613352</v>
      </c>
      <c r="E41" s="29">
        <v>309081.2042318341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5.6">
      <c r="A42" s="29"/>
      <c r="B42" s="37">
        <v>570662.72069038567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5.6">
      <c r="A43" s="29"/>
      <c r="B43" s="29">
        <v>570662.72069038567</v>
      </c>
      <c r="C43" s="29">
        <v>277694.75459386286</v>
      </c>
      <c r="D43" s="29">
        <v>31386.449637971211</v>
      </c>
      <c r="E43" s="29">
        <v>309081.2042318341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5.6">
      <c r="A44" s="29"/>
      <c r="B44" s="37">
        <v>292967.96609652281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.6">
      <c r="A45" s="29"/>
      <c r="B45" s="29">
        <v>292967.96609652281</v>
      </c>
      <c r="C45" s="29">
        <v>292967.96609652531</v>
      </c>
      <c r="D45" s="29">
        <v>16113.238135308755</v>
      </c>
      <c r="E45" s="29">
        <v>309081.2042318341</v>
      </c>
      <c r="F45" s="40">
        <v>20</v>
      </c>
      <c r="G45" s="60"/>
      <c r="H45" s="41">
        <v>6181624.0846366817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5.6">
      <c r="A66" s="31"/>
      <c r="B66" s="35" t="s">
        <v>9</v>
      </c>
      <c r="C66" s="29">
        <v>3693638.6094726585</v>
      </c>
      <c r="D66" s="29">
        <v>2487985.4751640242</v>
      </c>
      <c r="E66" s="29">
        <v>6181624.0846366817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zoomScaleNormal="100" zoomScaleSheetLayoutView="11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33" max="33" width="12.6640625" customWidth="1"/>
  </cols>
  <sheetData>
    <row r="1" spans="1:33" ht="15.6">
      <c r="A1" s="254" t="s">
        <v>149</v>
      </c>
      <c r="B1" s="47"/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3" ht="15.6">
      <c r="A2" s="32" t="s">
        <v>1</v>
      </c>
      <c r="B2" s="36">
        <v>3878320.5399462888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15.6">
      <c r="A3" s="32" t="s">
        <v>2</v>
      </c>
      <c r="B3" s="64">
        <v>5.7500000000000002E-2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ht="15.6">
      <c r="A6" s="35"/>
      <c r="B6" s="37">
        <v>3878320.5399462888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15.6">
      <c r="A7" s="35"/>
      <c r="B7" s="29">
        <v>3878320.5399462888</v>
      </c>
      <c r="C7" s="29">
        <v>108296.27903040298</v>
      </c>
      <c r="D7" s="29">
        <v>223003.4310469116</v>
      </c>
      <c r="E7" s="29">
        <v>331299.71007731458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ht="15.6">
      <c r="A8" s="35"/>
      <c r="B8" s="37">
        <v>3770024.2609158857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ht="15.6">
      <c r="A9" s="29"/>
      <c r="B9" s="29">
        <v>3770024.2609158857</v>
      </c>
      <c r="C9" s="29">
        <v>114523.31507465115</v>
      </c>
      <c r="D9" s="29">
        <v>216776.39500266343</v>
      </c>
      <c r="E9" s="29">
        <v>331299.71007731458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15.6">
      <c r="A10" s="35"/>
      <c r="B10" s="37">
        <v>3655500.9458412346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ht="15.6">
      <c r="A11" s="35"/>
      <c r="B11" s="29">
        <v>3655500.9458412346</v>
      </c>
      <c r="C11" s="29">
        <v>121108.40569144356</v>
      </c>
      <c r="D11" s="29">
        <v>210191.30438587102</v>
      </c>
      <c r="E11" s="29">
        <v>331299.71007731458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15.6">
      <c r="A12" s="29"/>
      <c r="B12" s="37">
        <v>3534392.5401497912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ht="15.6">
      <c r="A13" s="29"/>
      <c r="B13" s="29">
        <v>3534392.5401497912</v>
      </c>
      <c r="C13" s="29">
        <v>128072.13901870156</v>
      </c>
      <c r="D13" s="29">
        <v>203227.57105861302</v>
      </c>
      <c r="E13" s="29">
        <v>331299.71007731458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ht="15.6">
      <c r="A14" s="29"/>
      <c r="B14" s="37">
        <v>3406320.4011310898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ht="15.6">
      <c r="A15" s="29"/>
      <c r="B15" s="29">
        <v>3406320.4011310898</v>
      </c>
      <c r="C15" s="29">
        <v>135436.28701227691</v>
      </c>
      <c r="D15" s="29">
        <v>195863.42306503767</v>
      </c>
      <c r="E15" s="29">
        <v>331299.71007731458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ht="15.6">
      <c r="A16" s="29"/>
      <c r="B16" s="37">
        <v>3270884.1141188131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15.6">
      <c r="A17" s="29"/>
      <c r="B17" s="29">
        <v>3270884.1141188131</v>
      </c>
      <c r="C17" s="29">
        <v>143223.87351548282</v>
      </c>
      <c r="D17" s="29">
        <v>188075.83656183176</v>
      </c>
      <c r="E17" s="29">
        <v>331299.71007731458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15.6">
      <c r="A18" s="29"/>
      <c r="B18" s="37">
        <v>3127660.2406033301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15.6">
      <c r="A19" s="29"/>
      <c r="B19" s="29">
        <v>3127660.2406033301</v>
      </c>
      <c r="C19" s="29">
        <v>151459.24624262308</v>
      </c>
      <c r="D19" s="29">
        <v>179840.4638346915</v>
      </c>
      <c r="E19" s="29">
        <v>331299.71007731458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15.6">
      <c r="A20" s="29"/>
      <c r="B20" s="37">
        <v>2976200.9943607068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5.6">
      <c r="A21" s="29"/>
      <c r="B21" s="29">
        <v>2976200.9943607068</v>
      </c>
      <c r="C21" s="29">
        <v>160168.15290157392</v>
      </c>
      <c r="D21" s="29">
        <v>171131.55717574066</v>
      </c>
      <c r="E21" s="29">
        <v>331299.71007731458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15.6">
      <c r="A22" s="29"/>
      <c r="B22" s="37">
        <v>2816032.8414591327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15.6">
      <c r="A23" s="29"/>
      <c r="B23" s="29">
        <v>2816032.8414591327</v>
      </c>
      <c r="C23" s="29">
        <v>169377.82169341444</v>
      </c>
      <c r="D23" s="29">
        <v>161921.88838390014</v>
      </c>
      <c r="E23" s="29">
        <v>331299.71007731458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15.6">
      <c r="A24" s="29"/>
      <c r="B24" s="37">
        <v>2646655.0197657184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15.6">
      <c r="A25" s="29"/>
      <c r="B25" s="29">
        <v>2646655.0197657184</v>
      </c>
      <c r="C25" s="29">
        <v>179117.04644078578</v>
      </c>
      <c r="D25" s="29">
        <v>152182.6636365288</v>
      </c>
      <c r="E25" s="29">
        <v>331299.71007731458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15.6">
      <c r="A26" s="29"/>
      <c r="B26" s="37">
        <v>2467537.9733249326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5.6">
      <c r="A27" s="29"/>
      <c r="B27" s="29">
        <v>2467537.9733249326</v>
      </c>
      <c r="C27" s="29">
        <v>189416.27661113095</v>
      </c>
      <c r="D27" s="29">
        <v>141883.43346618363</v>
      </c>
      <c r="E27" s="29">
        <v>331299.71007731458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ht="15.6">
      <c r="A28" s="29"/>
      <c r="B28" s="37">
        <v>2278121.6967138015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.6">
      <c r="A29" s="29"/>
      <c r="B29" s="29">
        <v>2278121.6967138015</v>
      </c>
      <c r="C29" s="29">
        <v>200307.71251627099</v>
      </c>
      <c r="D29" s="29">
        <v>130991.99756104359</v>
      </c>
      <c r="E29" s="29">
        <v>331299.71007731458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5.6">
      <c r="A30" s="29"/>
      <c r="B30" s="37">
        <v>2077813.9841975304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5.6">
      <c r="A31" s="29"/>
      <c r="B31" s="29">
        <v>2077813.9841975304</v>
      </c>
      <c r="C31" s="29">
        <v>211825.40598595658</v>
      </c>
      <c r="D31" s="29">
        <v>119474.304091358</v>
      </c>
      <c r="E31" s="29">
        <v>331299.71007731458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5.6">
      <c r="A32" s="29"/>
      <c r="B32" s="37">
        <v>1865988.5782115739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.6">
      <c r="A33" s="29"/>
      <c r="B33" s="29">
        <v>1865988.5782115739</v>
      </c>
      <c r="C33" s="29">
        <v>224005.36683014908</v>
      </c>
      <c r="D33" s="29">
        <v>107294.3432471655</v>
      </c>
      <c r="E33" s="29">
        <v>331299.71007731458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.6">
      <c r="A34" s="29"/>
      <c r="B34" s="37">
        <v>1641983.2113814247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5.6">
      <c r="A35" s="29"/>
      <c r="B35" s="29">
        <v>1641983.2113814247</v>
      </c>
      <c r="C35" s="29">
        <v>236885.67542288266</v>
      </c>
      <c r="D35" s="29">
        <v>94414.034654431918</v>
      </c>
      <c r="E35" s="29">
        <v>331299.71007731458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5.6">
      <c r="A36" s="29"/>
      <c r="B36" s="37">
        <v>1405097.535958542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5.6">
      <c r="A37" s="29"/>
      <c r="B37" s="29">
        <v>1405097.535958542</v>
      </c>
      <c r="C37" s="29">
        <v>250506.60175969842</v>
      </c>
      <c r="D37" s="29">
        <v>80793.108317616163</v>
      </c>
      <c r="E37" s="29">
        <v>331299.71007731458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5.6">
      <c r="A38" s="29"/>
      <c r="B38" s="37">
        <v>1154590.9341988435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5.6">
      <c r="A39" s="29"/>
      <c r="B39" s="29">
        <v>1154590.9341988435</v>
      </c>
      <c r="C39" s="29">
        <v>264910.73136088107</v>
      </c>
      <c r="D39" s="29">
        <v>66388.978716433514</v>
      </c>
      <c r="E39" s="29">
        <v>331299.71007731458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5.6">
      <c r="A40" s="29"/>
      <c r="B40" s="37">
        <v>889680.20283796242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5.6">
      <c r="A41" s="29"/>
      <c r="B41" s="29">
        <v>889680.20283796242</v>
      </c>
      <c r="C41" s="29">
        <v>280143.09841413173</v>
      </c>
      <c r="D41" s="29">
        <v>51156.611663182841</v>
      </c>
      <c r="E41" s="29">
        <v>331299.71007731458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5.6">
      <c r="A42" s="29"/>
      <c r="B42" s="37">
        <v>609537.10442383075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5.6">
      <c r="A43" s="29"/>
      <c r="B43" s="29">
        <v>609537.10442383075</v>
      </c>
      <c r="C43" s="29">
        <v>296251.32657294429</v>
      </c>
      <c r="D43" s="29">
        <v>35048.383504370271</v>
      </c>
      <c r="E43" s="29">
        <v>331299.71007731458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5.6">
      <c r="A44" s="29"/>
      <c r="B44" s="37">
        <v>313285.77785088646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.6">
      <c r="A45" s="29"/>
      <c r="B45" s="29">
        <v>313285.77785088646</v>
      </c>
      <c r="C45" s="29">
        <v>313285.77785088861</v>
      </c>
      <c r="D45" s="29">
        <v>18013.932226425972</v>
      </c>
      <c r="E45" s="29">
        <v>331299.71007731458</v>
      </c>
      <c r="F45" s="40">
        <v>20</v>
      </c>
      <c r="G45" s="60"/>
      <c r="H45" s="41">
        <v>6625994.2015462918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5.6">
      <c r="A66" s="31"/>
      <c r="B66" s="35" t="s">
        <v>9</v>
      </c>
      <c r="C66" s="29">
        <v>3878320.5399462907</v>
      </c>
      <c r="D66" s="29">
        <v>2747673.6616000012</v>
      </c>
      <c r="E66" s="29">
        <v>6625994.2015462918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5.6">
      <c r="A67" s="31"/>
      <c r="B67" s="35"/>
      <c r="C67" s="29"/>
      <c r="D67" s="29"/>
      <c r="E67" s="29"/>
      <c r="F67" s="29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5.6">
      <c r="A68" s="31"/>
      <c r="B68" s="35"/>
      <c r="C68" s="29"/>
      <c r="D68" s="29"/>
      <c r="E68" s="29"/>
      <c r="F68" s="29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5.6">
      <c r="A69" s="31"/>
      <c r="B69" s="35"/>
      <c r="C69" s="29"/>
      <c r="D69" s="29"/>
      <c r="E69" s="29"/>
      <c r="F69" s="29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5.6">
      <c r="A70" s="31"/>
      <c r="B70" s="35"/>
      <c r="C70" s="29"/>
      <c r="D70" s="29"/>
      <c r="E70" s="29"/>
      <c r="F70" s="29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5.6">
      <c r="A71" s="31"/>
      <c r="B71" s="35"/>
      <c r="C71" s="29"/>
      <c r="D71" s="29"/>
      <c r="E71" s="29"/>
      <c r="F71" s="29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ht="15.6">
      <c r="A72" s="31"/>
      <c r="B72" s="35"/>
      <c r="C72" s="29"/>
      <c r="D72" s="29"/>
      <c r="E72" s="29"/>
      <c r="F72" s="29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ht="15.6">
      <c r="A73" s="31"/>
      <c r="B73" s="35"/>
      <c r="C73" s="29"/>
      <c r="D73" s="29"/>
      <c r="E73" s="29"/>
      <c r="F73" s="29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ht="15.6">
      <c r="A74" s="31"/>
      <c r="B74" s="35"/>
      <c r="C74" s="29"/>
      <c r="D74" s="29"/>
      <c r="E74" s="29"/>
      <c r="F74" s="29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ht="15.6">
      <c r="A75" s="31"/>
      <c r="B75" s="35"/>
      <c r="C75" s="29"/>
      <c r="D75" s="29"/>
      <c r="E75" s="29"/>
      <c r="F75" s="29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ht="15.6">
      <c r="A76" s="31"/>
      <c r="B76" s="35"/>
      <c r="C76" s="29"/>
      <c r="D76" s="29"/>
      <c r="E76" s="29"/>
      <c r="F76" s="29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ht="15.6">
      <c r="A77" s="31"/>
      <c r="B77" s="35"/>
      <c r="C77" s="29"/>
      <c r="D77" s="29"/>
      <c r="E77" s="29"/>
      <c r="F77" s="29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ht="15.6">
      <c r="A78" s="31"/>
      <c r="B78" s="35"/>
      <c r="C78" s="29"/>
      <c r="D78" s="29"/>
      <c r="E78" s="29"/>
      <c r="F78" s="29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ht="15.6">
      <c r="A79" s="31"/>
      <c r="B79" s="35"/>
      <c r="C79" s="29"/>
      <c r="D79" s="29"/>
      <c r="E79" s="29"/>
      <c r="F79" s="29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ht="15.6">
      <c r="A80" s="31"/>
      <c r="B80" s="35"/>
      <c r="C80" s="29"/>
      <c r="D80" s="29"/>
      <c r="E80" s="29"/>
      <c r="F80" s="29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:33" ht="15.6">
      <c r="A81" s="31"/>
      <c r="B81" s="35"/>
      <c r="C81" s="29"/>
      <c r="D81" s="29"/>
      <c r="E81" s="29"/>
      <c r="F81" s="29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:33" ht="15.6">
      <c r="A82" s="31"/>
      <c r="B82" s="35"/>
      <c r="C82" s="29"/>
      <c r="D82" s="29"/>
      <c r="E82" s="29"/>
      <c r="F82" s="29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 ht="15.6">
      <c r="A83" s="31"/>
      <c r="B83" s="35"/>
      <c r="C83" s="29"/>
      <c r="D83" s="29"/>
      <c r="E83" s="29"/>
      <c r="F83" s="29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:33" ht="15.6">
      <c r="A84" s="31"/>
      <c r="B84" s="35"/>
      <c r="C84" s="29"/>
      <c r="D84" s="29"/>
      <c r="E84" s="29"/>
      <c r="F84" s="29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:33" ht="15.6">
      <c r="A85" s="31"/>
      <c r="B85" s="35"/>
      <c r="C85" s="29"/>
      <c r="D85" s="29"/>
      <c r="E85" s="29"/>
      <c r="F85" s="29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:33" ht="15.6">
      <c r="A86" s="31"/>
      <c r="B86" s="35"/>
      <c r="C86" s="29"/>
      <c r="D86" s="29"/>
      <c r="E86" s="29"/>
      <c r="F86" s="29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1:33" ht="15.6">
      <c r="A87" s="31"/>
      <c r="B87" s="35"/>
      <c r="C87" s="29"/>
      <c r="D87" s="29"/>
      <c r="E87" s="29"/>
      <c r="F87" s="29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 spans="1:33" ht="15.6">
      <c r="A88" s="31"/>
      <c r="B88" s="35"/>
      <c r="C88" s="29"/>
      <c r="D88" s="29"/>
      <c r="E88" s="29"/>
      <c r="F88" s="29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ht="15.6">
      <c r="A89" s="31"/>
      <c r="B89" s="35"/>
      <c r="C89" s="29"/>
      <c r="D89" s="29"/>
      <c r="E89" s="29"/>
      <c r="F89" s="29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  <row r="90" spans="1:33" ht="15.6">
      <c r="A90" s="31"/>
      <c r="B90" s="35"/>
      <c r="C90" s="29"/>
      <c r="D90" s="29"/>
      <c r="E90" s="29"/>
      <c r="F90" s="29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</row>
    <row r="91" spans="1:33" ht="15.6">
      <c r="A91" s="31"/>
      <c r="B91" s="35"/>
      <c r="C91" s="29"/>
      <c r="D91" s="29"/>
      <c r="E91" s="29"/>
      <c r="F91" s="29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</row>
    <row r="92" spans="1:33" ht="15.6">
      <c r="A92" s="31"/>
      <c r="B92" s="35"/>
      <c r="C92" s="29"/>
      <c r="D92" s="29"/>
      <c r="E92" s="29"/>
      <c r="F92" s="29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</row>
    <row r="93" spans="1:33" ht="15.6">
      <c r="A93" s="31"/>
      <c r="B93" s="35"/>
      <c r="C93" s="29"/>
      <c r="D93" s="29"/>
      <c r="E93" s="29"/>
      <c r="F93" s="29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3" ht="15.6">
      <c r="A94" s="31"/>
      <c r="B94" s="35"/>
      <c r="C94" s="29"/>
      <c r="D94" s="29"/>
      <c r="E94" s="29"/>
      <c r="F94" s="29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</row>
    <row r="95" spans="1:33" ht="15.6">
      <c r="A95" s="31"/>
      <c r="B95" s="35"/>
      <c r="C95" s="29"/>
      <c r="D95" s="29"/>
      <c r="E95" s="29"/>
      <c r="F95" s="29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</row>
    <row r="96" spans="1:33" ht="15.6">
      <c r="A96" s="31"/>
      <c r="B96" s="35"/>
      <c r="C96" s="29"/>
      <c r="D96" s="29"/>
      <c r="E96" s="29"/>
      <c r="F96" s="29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 spans="1:33" ht="15.6">
      <c r="A97" s="31"/>
      <c r="B97" s="35"/>
      <c r="C97" s="29"/>
      <c r="D97" s="29"/>
      <c r="E97" s="29"/>
      <c r="F97" s="29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</row>
    <row r="98" spans="1:33" ht="15.6">
      <c r="A98" s="31"/>
      <c r="B98" s="35"/>
      <c r="C98" s="29"/>
      <c r="D98" s="29"/>
      <c r="E98" s="29"/>
      <c r="F98" s="29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</row>
    <row r="99" spans="1:33" ht="15.6">
      <c r="A99" s="31"/>
      <c r="B99" s="35"/>
      <c r="C99" s="29"/>
      <c r="D99" s="29"/>
      <c r="E99" s="29"/>
      <c r="F99" s="29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 spans="1:33" ht="15.6">
      <c r="A100" s="31"/>
      <c r="B100" s="35"/>
      <c r="C100" s="29"/>
      <c r="D100" s="29"/>
      <c r="E100" s="29"/>
      <c r="F100" s="29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 spans="1:33" ht="15.6">
      <c r="A101" s="31"/>
      <c r="B101" s="35"/>
      <c r="C101" s="29"/>
      <c r="D101" s="29"/>
      <c r="E101" s="29"/>
      <c r="F101" s="29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</row>
    <row r="102" spans="1:33" ht="15.6">
      <c r="A102" s="31"/>
      <c r="B102" s="35"/>
      <c r="C102" s="29"/>
      <c r="D102" s="29"/>
      <c r="E102" s="29"/>
      <c r="F102" s="29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</row>
    <row r="103" spans="1:33" ht="15.6">
      <c r="A103" s="31"/>
      <c r="B103" s="35"/>
      <c r="C103" s="29"/>
      <c r="D103" s="29"/>
      <c r="E103" s="29"/>
      <c r="F103" s="29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</row>
    <row r="104" spans="1:33" ht="15.6">
      <c r="A104" s="31"/>
      <c r="B104" s="35"/>
      <c r="C104" s="29"/>
      <c r="D104" s="29"/>
      <c r="E104" s="29"/>
      <c r="F104" s="29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 spans="1:33" ht="15.6">
      <c r="A105" s="31"/>
      <c r="B105" s="35"/>
      <c r="C105" s="29"/>
      <c r="D105" s="29"/>
      <c r="E105" s="29"/>
      <c r="F105" s="29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1:33" ht="15.6">
      <c r="A106" s="31"/>
      <c r="B106" s="35"/>
      <c r="C106" s="29"/>
      <c r="D106" s="29"/>
      <c r="E106" s="29"/>
      <c r="F106" s="29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</row>
    <row r="107" spans="1:33" ht="15.6">
      <c r="A107" s="31"/>
      <c r="B107" s="35"/>
      <c r="C107" s="29"/>
      <c r="D107" s="29"/>
      <c r="E107" s="29"/>
      <c r="F107" s="29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</row>
    <row r="108" spans="1:33" ht="15.6">
      <c r="A108" s="31"/>
      <c r="B108" s="35"/>
      <c r="C108" s="29"/>
      <c r="D108" s="29"/>
      <c r="E108" s="29"/>
      <c r="F108" s="29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 spans="1:33" ht="15.6">
      <c r="A109" s="31"/>
      <c r="B109" s="35"/>
      <c r="C109" s="29"/>
      <c r="D109" s="29"/>
      <c r="E109" s="29"/>
      <c r="F109" s="29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1:33" ht="15.6">
      <c r="A110" s="31"/>
      <c r="B110" s="35"/>
      <c r="C110" s="29"/>
      <c r="D110" s="29"/>
      <c r="E110" s="29"/>
      <c r="F110" s="29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 spans="1:33" ht="15.6">
      <c r="A111" s="31"/>
      <c r="B111" s="35"/>
      <c r="C111" s="29"/>
      <c r="D111" s="29"/>
      <c r="E111" s="29"/>
      <c r="F111" s="29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 spans="1:33" ht="15.6">
      <c r="A112" s="31"/>
      <c r="B112" s="35"/>
      <c r="C112" s="29"/>
      <c r="D112" s="29"/>
      <c r="E112" s="29"/>
      <c r="F112" s="29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1:33" ht="15.6">
      <c r="A113" s="31"/>
      <c r="B113" s="35"/>
      <c r="C113" s="29"/>
      <c r="D113" s="29"/>
      <c r="E113" s="29"/>
      <c r="F113" s="29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</row>
    <row r="114" spans="1:33" ht="15.6">
      <c r="A114" s="31"/>
      <c r="B114" s="35"/>
      <c r="C114" s="29"/>
      <c r="D114" s="29"/>
      <c r="E114" s="29"/>
      <c r="F114" s="29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1:33" ht="15.6">
      <c r="A115" s="31"/>
      <c r="B115" s="35"/>
      <c r="C115" s="29"/>
      <c r="D115" s="29"/>
      <c r="E115" s="29"/>
      <c r="F115" s="29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 spans="1:33" ht="15.6">
      <c r="A116" s="31"/>
      <c r="B116" s="35"/>
      <c r="C116" s="29"/>
      <c r="D116" s="29"/>
      <c r="E116" s="29"/>
      <c r="F116" s="29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 spans="1:33" ht="15.6">
      <c r="A117" s="31"/>
      <c r="B117" s="35"/>
      <c r="C117" s="29"/>
      <c r="D117" s="29"/>
      <c r="E117" s="29"/>
      <c r="F117" s="29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 spans="1:33" ht="15.6">
      <c r="A118" s="31"/>
      <c r="B118" s="35"/>
      <c r="C118" s="29"/>
      <c r="D118" s="29"/>
      <c r="E118" s="29"/>
      <c r="F118" s="29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 spans="1:33" ht="15.6">
      <c r="A119" s="31"/>
      <c r="B119" s="35"/>
      <c r="C119" s="29"/>
      <c r="D119" s="29"/>
      <c r="E119" s="29"/>
      <c r="F119" s="29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 spans="1:33" ht="15.6">
      <c r="A120" s="31"/>
      <c r="B120" s="35"/>
      <c r="C120" s="29"/>
      <c r="D120" s="29"/>
      <c r="E120" s="29"/>
      <c r="F120" s="29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1:33" ht="15.6">
      <c r="A121" s="31"/>
      <c r="B121" s="35"/>
      <c r="C121" s="29"/>
      <c r="D121" s="29"/>
      <c r="E121" s="29"/>
      <c r="F121" s="29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1:33" ht="15.6">
      <c r="A122" s="31"/>
      <c r="B122" s="35"/>
      <c r="C122" s="29"/>
      <c r="D122" s="29"/>
      <c r="E122" s="29"/>
      <c r="F122" s="29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 spans="1:33" ht="15.6">
      <c r="A123" s="31"/>
      <c r="B123" s="35"/>
      <c r="C123" s="29"/>
      <c r="D123" s="29"/>
      <c r="E123" s="29"/>
      <c r="F123" s="29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 spans="1:33" ht="15.6">
      <c r="A124" s="31"/>
      <c r="B124" s="35"/>
      <c r="C124" s="29"/>
      <c r="D124" s="29"/>
      <c r="E124" s="29"/>
      <c r="F124" s="29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1:33" ht="15.6">
      <c r="A125" s="31"/>
      <c r="B125" s="35"/>
      <c r="C125" s="29"/>
      <c r="D125" s="29"/>
      <c r="E125" s="29"/>
      <c r="F125" s="29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1:33" ht="15.6">
      <c r="A126" s="31"/>
      <c r="B126" s="35"/>
      <c r="C126" s="29"/>
      <c r="D126" s="29"/>
      <c r="E126" s="29"/>
      <c r="F126" s="29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1:33" ht="15.6">
      <c r="A127" s="31"/>
      <c r="B127" s="35"/>
      <c r="C127" s="29"/>
      <c r="D127" s="29"/>
      <c r="E127" s="29"/>
      <c r="F127" s="29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 spans="1:33" ht="15.6">
      <c r="A128" s="31"/>
      <c r="B128" s="35"/>
      <c r="C128" s="29"/>
      <c r="D128" s="29"/>
      <c r="E128" s="29"/>
      <c r="F128" s="29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 spans="1:34" ht="15.6">
      <c r="A129" s="31"/>
      <c r="B129" s="35"/>
      <c r="C129" s="29"/>
      <c r="D129" s="29"/>
      <c r="E129" s="29"/>
      <c r="F129" s="29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 spans="1:34" ht="15.6">
      <c r="A130" s="31"/>
      <c r="B130" s="35"/>
      <c r="C130" s="29"/>
      <c r="D130" s="29"/>
      <c r="E130" s="29"/>
      <c r="F130" s="29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 spans="1:34" ht="15.6">
      <c r="A131" s="31"/>
      <c r="B131" s="35"/>
      <c r="C131" s="29"/>
      <c r="D131" s="29"/>
      <c r="E131" s="29"/>
      <c r="F131" s="29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1:34" ht="15.6">
      <c r="A132" s="31"/>
      <c r="B132" s="35"/>
      <c r="C132" s="29"/>
      <c r="D132" s="29"/>
      <c r="E132" s="29"/>
      <c r="F132" s="29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 spans="1:34" ht="15.6">
      <c r="A133" s="31"/>
      <c r="B133" s="35"/>
      <c r="C133" s="29"/>
      <c r="D133" s="29"/>
      <c r="E133" s="29"/>
      <c r="F133" s="29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 spans="1:34" ht="15.6">
      <c r="A134" s="31"/>
      <c r="B134" s="35"/>
      <c r="C134" s="29"/>
      <c r="D134" s="29"/>
      <c r="E134" s="29"/>
      <c r="F134" s="29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 spans="1:34" ht="15.6">
      <c r="A135" s="31"/>
      <c r="B135" s="35"/>
      <c r="C135" s="29"/>
      <c r="D135" s="29"/>
      <c r="E135" s="29"/>
      <c r="F135" s="29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 spans="1:34" ht="15.6">
      <c r="A136" s="31"/>
      <c r="B136" s="35"/>
      <c r="C136" s="29"/>
      <c r="D136" s="29"/>
      <c r="E136" s="29"/>
      <c r="F136" s="29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 spans="1:34" ht="15.6">
      <c r="A137" s="31"/>
      <c r="B137" s="35"/>
      <c r="C137" s="29"/>
      <c r="D137" s="29"/>
      <c r="E137" s="29"/>
      <c r="F137" s="29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 spans="1:34" ht="15.6">
      <c r="A138" s="31"/>
      <c r="B138" s="35"/>
      <c r="C138" s="29"/>
      <c r="D138" s="29"/>
      <c r="E138" s="29"/>
      <c r="F138" s="29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  <row r="139" spans="1:34">
      <c r="A139" s="65" t="s">
        <v>13</v>
      </c>
      <c r="B139" s="126">
        <v>2019</v>
      </c>
      <c r="C139" s="127">
        <v>2020</v>
      </c>
      <c r="D139" s="127">
        <v>2021</v>
      </c>
      <c r="E139" s="127">
        <v>2022</v>
      </c>
      <c r="F139" s="127">
        <v>2023</v>
      </c>
      <c r="G139" s="127">
        <v>2024</v>
      </c>
      <c r="H139" s="127">
        <v>2025</v>
      </c>
      <c r="I139" s="127">
        <v>2026</v>
      </c>
      <c r="J139" s="127">
        <v>2027</v>
      </c>
      <c r="K139" s="127">
        <v>2028</v>
      </c>
      <c r="L139" s="127">
        <v>2029</v>
      </c>
      <c r="M139" s="127">
        <v>2030</v>
      </c>
      <c r="N139" s="127">
        <v>2031</v>
      </c>
      <c r="O139" s="127">
        <v>2032</v>
      </c>
      <c r="P139" s="127">
        <v>2033</v>
      </c>
      <c r="Q139" s="127">
        <v>2034</v>
      </c>
      <c r="R139" s="127">
        <v>2035</v>
      </c>
      <c r="S139" s="127">
        <v>2036</v>
      </c>
      <c r="T139" s="127">
        <v>2037</v>
      </c>
      <c r="U139" s="127">
        <v>2038</v>
      </c>
      <c r="V139" s="127">
        <v>2039</v>
      </c>
      <c r="W139" s="127">
        <v>2040</v>
      </c>
      <c r="X139" s="127">
        <v>2041</v>
      </c>
      <c r="Y139" s="127">
        <v>2042</v>
      </c>
      <c r="Z139" s="127">
        <v>2043</v>
      </c>
      <c r="AA139" s="127">
        <v>2044</v>
      </c>
      <c r="AB139" s="127">
        <v>2045</v>
      </c>
      <c r="AC139" s="127">
        <v>2046</v>
      </c>
      <c r="AD139" s="127">
        <v>2047</v>
      </c>
      <c r="AE139" s="127">
        <v>2048</v>
      </c>
      <c r="AF139" s="127">
        <v>2049</v>
      </c>
      <c r="AG139" s="127" t="s">
        <v>0</v>
      </c>
      <c r="AH139" s="44"/>
    </row>
    <row r="140" spans="1:34">
      <c r="A140" s="31"/>
      <c r="B140" s="44">
        <v>1</v>
      </c>
      <c r="C140" s="44">
        <v>2</v>
      </c>
      <c r="D140" s="44">
        <v>3</v>
      </c>
      <c r="E140" s="44">
        <v>4</v>
      </c>
      <c r="F140" s="44">
        <v>5</v>
      </c>
      <c r="G140" s="44">
        <v>6</v>
      </c>
      <c r="H140" s="44">
        <v>7</v>
      </c>
      <c r="I140" s="44">
        <v>8</v>
      </c>
      <c r="J140" s="44">
        <v>9</v>
      </c>
      <c r="K140" s="44">
        <v>10</v>
      </c>
      <c r="L140" s="44">
        <v>11</v>
      </c>
      <c r="M140" s="44">
        <v>12</v>
      </c>
      <c r="N140" s="44">
        <v>13</v>
      </c>
      <c r="O140" s="44">
        <v>14</v>
      </c>
      <c r="P140" s="44">
        <v>15</v>
      </c>
      <c r="Q140" s="44">
        <v>16</v>
      </c>
      <c r="R140" s="44">
        <v>17</v>
      </c>
      <c r="S140" s="44">
        <v>18</v>
      </c>
      <c r="T140" s="44">
        <v>19</v>
      </c>
      <c r="U140" s="44">
        <v>20</v>
      </c>
      <c r="V140" s="44">
        <v>21</v>
      </c>
      <c r="W140" s="44">
        <v>22</v>
      </c>
      <c r="X140" s="44">
        <v>23</v>
      </c>
      <c r="Y140" s="44">
        <v>24</v>
      </c>
      <c r="Z140" s="44">
        <v>25</v>
      </c>
      <c r="AA140" s="44">
        <v>26</v>
      </c>
      <c r="AB140" s="44">
        <v>27</v>
      </c>
      <c r="AC140" s="44">
        <v>28</v>
      </c>
      <c r="AD140" s="44">
        <v>29</v>
      </c>
      <c r="AE140" s="44">
        <v>30</v>
      </c>
      <c r="AF140" s="44">
        <v>31</v>
      </c>
      <c r="AG140" s="31"/>
    </row>
    <row r="141" spans="1:34">
      <c r="A141" s="31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31"/>
    </row>
    <row r="142" spans="1:34">
      <c r="A142" s="31">
        <v>1</v>
      </c>
      <c r="B142" s="41">
        <v>331299.71007731458</v>
      </c>
      <c r="C142" s="31"/>
      <c r="D142" s="31"/>
      <c r="E142" s="31"/>
      <c r="F142" s="31"/>
      <c r="G142" s="4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41">
        <v>331299.71007731458</v>
      </c>
    </row>
    <row r="143" spans="1:34">
      <c r="A143" s="31">
        <v>2</v>
      </c>
      <c r="B143" s="41">
        <v>331299.71007731458</v>
      </c>
      <c r="C143" s="41">
        <v>331299.71007731458</v>
      </c>
      <c r="D143" s="31"/>
      <c r="E143" s="31"/>
      <c r="F143" s="31"/>
      <c r="G143" s="4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41">
        <v>662599.42015462916</v>
      </c>
    </row>
    <row r="144" spans="1:34">
      <c r="A144" s="31">
        <v>3</v>
      </c>
      <c r="B144" s="41">
        <v>331299.71007731458</v>
      </c>
      <c r="C144" s="41">
        <v>331299.71007731458</v>
      </c>
      <c r="D144" s="41">
        <v>331299.71007731458</v>
      </c>
      <c r="E144" s="31"/>
      <c r="F144" s="31"/>
      <c r="G144" s="4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41">
        <v>993899.13023194368</v>
      </c>
    </row>
    <row r="145" spans="1:34">
      <c r="A145" s="31">
        <v>4</v>
      </c>
      <c r="B145" s="41">
        <v>331299.71007731458</v>
      </c>
      <c r="C145" s="41">
        <v>331299.71007731458</v>
      </c>
      <c r="D145" s="41">
        <v>331299.71007731458</v>
      </c>
      <c r="E145" s="41">
        <v>331299.71007731458</v>
      </c>
      <c r="F145" s="31"/>
      <c r="G145" s="4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41">
        <v>1325198.8403092583</v>
      </c>
    </row>
    <row r="146" spans="1:34">
      <c r="A146" s="31">
        <v>5</v>
      </c>
      <c r="B146" s="41">
        <v>331299.71007731458</v>
      </c>
      <c r="C146" s="41">
        <v>331299.71007731458</v>
      </c>
      <c r="D146" s="41">
        <v>331299.71007731458</v>
      </c>
      <c r="E146" s="41">
        <v>331299.71007731458</v>
      </c>
      <c r="F146" s="41">
        <v>331299.71007731458</v>
      </c>
      <c r="G146" s="4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41">
        <v>1656498.550386573</v>
      </c>
    </row>
    <row r="147" spans="1:34">
      <c r="A147" s="31">
        <v>6</v>
      </c>
      <c r="B147" s="41">
        <v>331299.71007731458</v>
      </c>
      <c r="C147" s="41">
        <v>331299.71007731458</v>
      </c>
      <c r="D147" s="41">
        <v>331299.71007731458</v>
      </c>
      <c r="E147" s="41">
        <v>331299.71007731458</v>
      </c>
      <c r="F147" s="41">
        <v>331299.71007731458</v>
      </c>
      <c r="G147" s="41">
        <v>331299.71007731458</v>
      </c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41">
        <v>1987798.2604638876</v>
      </c>
    </row>
    <row r="148" spans="1:34">
      <c r="A148" s="31">
        <v>7</v>
      </c>
      <c r="B148" s="41">
        <v>331299.71007731458</v>
      </c>
      <c r="C148" s="41">
        <v>331299.71007731458</v>
      </c>
      <c r="D148" s="41">
        <v>331299.71007731458</v>
      </c>
      <c r="E148" s="41">
        <v>331299.71007731458</v>
      </c>
      <c r="F148" s="41">
        <v>331299.71007731458</v>
      </c>
      <c r="G148" s="41">
        <v>331299.71007731458</v>
      </c>
      <c r="H148" s="41">
        <v>331299.71007731458</v>
      </c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41">
        <v>2319097.970541202</v>
      </c>
    </row>
    <row r="149" spans="1:34">
      <c r="A149" s="31">
        <v>8</v>
      </c>
      <c r="B149" s="41">
        <v>331299.71007731458</v>
      </c>
      <c r="C149" s="41">
        <v>331299.71007731458</v>
      </c>
      <c r="D149" s="41">
        <v>331299.71007731458</v>
      </c>
      <c r="E149" s="41">
        <v>331299.71007731458</v>
      </c>
      <c r="F149" s="41">
        <v>331299.71007731458</v>
      </c>
      <c r="G149" s="41">
        <v>331299.71007731458</v>
      </c>
      <c r="H149" s="41">
        <v>331299.71007731458</v>
      </c>
      <c r="I149" s="41">
        <v>331299.71007731458</v>
      </c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41">
        <v>2650397.6806185166</v>
      </c>
    </row>
    <row r="150" spans="1:34">
      <c r="A150" s="31">
        <v>9</v>
      </c>
      <c r="B150" s="41">
        <v>331299.71007731458</v>
      </c>
      <c r="C150" s="41">
        <v>331299.71007731458</v>
      </c>
      <c r="D150" s="41">
        <v>331299.71007731458</v>
      </c>
      <c r="E150" s="41">
        <v>331299.71007731458</v>
      </c>
      <c r="F150" s="41">
        <v>331299.71007731458</v>
      </c>
      <c r="G150" s="41">
        <v>331299.71007731458</v>
      </c>
      <c r="H150" s="41">
        <v>331299.71007731458</v>
      </c>
      <c r="I150" s="41">
        <v>331299.71007731458</v>
      </c>
      <c r="J150" s="41">
        <v>331299.71007731458</v>
      </c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41">
        <v>2981697.3906958313</v>
      </c>
    </row>
    <row r="151" spans="1:34">
      <c r="A151" s="31">
        <v>10</v>
      </c>
      <c r="B151" s="41">
        <v>331299.71007731458</v>
      </c>
      <c r="C151" s="41">
        <v>331299.71007731458</v>
      </c>
      <c r="D151" s="41">
        <v>331299.71007731458</v>
      </c>
      <c r="E151" s="41">
        <v>331299.71007731458</v>
      </c>
      <c r="F151" s="41">
        <v>331299.71007731458</v>
      </c>
      <c r="G151" s="41">
        <v>331299.71007731458</v>
      </c>
      <c r="H151" s="41">
        <v>331299.71007731458</v>
      </c>
      <c r="I151" s="41">
        <v>331299.71007731458</v>
      </c>
      <c r="J151" s="41">
        <v>331299.71007731458</v>
      </c>
      <c r="K151" s="41">
        <v>331299.71007731458</v>
      </c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41">
        <v>3312997.1007731459</v>
      </c>
    </row>
    <row r="152" spans="1:34">
      <c r="A152" s="31">
        <v>11</v>
      </c>
      <c r="B152" s="41">
        <v>331299.71007731458</v>
      </c>
      <c r="C152" s="41">
        <v>331299.71007731458</v>
      </c>
      <c r="D152" s="41">
        <v>331299.71007731458</v>
      </c>
      <c r="E152" s="41">
        <v>331299.71007731458</v>
      </c>
      <c r="F152" s="41">
        <v>331299.71007731458</v>
      </c>
      <c r="G152" s="41">
        <v>331299.71007731458</v>
      </c>
      <c r="H152" s="41">
        <v>331299.71007731458</v>
      </c>
      <c r="I152" s="41">
        <v>331299.71007731458</v>
      </c>
      <c r="J152" s="41">
        <v>331299.71007731458</v>
      </c>
      <c r="K152" s="41">
        <v>331299.71007731458</v>
      </c>
      <c r="L152" s="41">
        <v>331299.71007731458</v>
      </c>
      <c r="M152" s="31"/>
      <c r="N152" s="31"/>
      <c r="O152" s="31"/>
      <c r="P152" s="31"/>
      <c r="Q152" s="4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41">
        <v>3644296.8108504605</v>
      </c>
    </row>
    <row r="153" spans="1:34">
      <c r="A153" s="31">
        <v>12</v>
      </c>
      <c r="B153" s="41">
        <v>331299.71007731458</v>
      </c>
      <c r="C153" s="41">
        <v>331299.71007731458</v>
      </c>
      <c r="D153" s="41">
        <v>331299.71007731458</v>
      </c>
      <c r="E153" s="41">
        <v>331299.71007731458</v>
      </c>
      <c r="F153" s="41">
        <v>331299.71007731458</v>
      </c>
      <c r="G153" s="41">
        <v>331299.71007731458</v>
      </c>
      <c r="H153" s="41">
        <v>331299.71007731458</v>
      </c>
      <c r="I153" s="41">
        <v>331299.71007731458</v>
      </c>
      <c r="J153" s="41">
        <v>331299.71007731458</v>
      </c>
      <c r="K153" s="41">
        <v>331299.71007731458</v>
      </c>
      <c r="L153" s="41">
        <v>331299.71007731458</v>
      </c>
      <c r="M153" s="41">
        <v>331299.71007731458</v>
      </c>
      <c r="N153" s="31"/>
      <c r="O153" s="31"/>
      <c r="P153" s="31"/>
      <c r="Q153" s="4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41">
        <v>3975596.5209277752</v>
      </c>
    </row>
    <row r="154" spans="1:34">
      <c r="A154" s="31">
        <v>13</v>
      </c>
      <c r="B154" s="41">
        <v>331299.71007731458</v>
      </c>
      <c r="C154" s="41">
        <v>331299.71007731458</v>
      </c>
      <c r="D154" s="41">
        <v>331299.71007731458</v>
      </c>
      <c r="E154" s="41">
        <v>331299.71007731458</v>
      </c>
      <c r="F154" s="41">
        <v>331299.71007731458</v>
      </c>
      <c r="G154" s="41">
        <v>331299.71007731458</v>
      </c>
      <c r="H154" s="41">
        <v>331299.71007731458</v>
      </c>
      <c r="I154" s="41">
        <v>331299.71007731458</v>
      </c>
      <c r="J154" s="41">
        <v>331299.71007731458</v>
      </c>
      <c r="K154" s="41">
        <v>331299.71007731458</v>
      </c>
      <c r="L154" s="41">
        <v>331299.71007731458</v>
      </c>
      <c r="M154" s="41">
        <v>331299.71007731458</v>
      </c>
      <c r="N154" s="41">
        <v>331299.71007731458</v>
      </c>
      <c r="O154" s="31"/>
      <c r="P154" s="31"/>
      <c r="Q154" s="4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41">
        <v>4306896.2310050894</v>
      </c>
    </row>
    <row r="155" spans="1:34">
      <c r="A155" s="31">
        <v>14</v>
      </c>
      <c r="B155" s="41">
        <v>331299.71007731458</v>
      </c>
      <c r="C155" s="41">
        <v>331299.71007731458</v>
      </c>
      <c r="D155" s="41">
        <v>331299.71007731458</v>
      </c>
      <c r="E155" s="41">
        <v>331299.71007731458</v>
      </c>
      <c r="F155" s="41">
        <v>331299.71007731458</v>
      </c>
      <c r="G155" s="41">
        <v>331299.71007731458</v>
      </c>
      <c r="H155" s="41">
        <v>331299.71007731458</v>
      </c>
      <c r="I155" s="41">
        <v>331299.71007731458</v>
      </c>
      <c r="J155" s="41">
        <v>331299.71007731458</v>
      </c>
      <c r="K155" s="41">
        <v>331299.71007731458</v>
      </c>
      <c r="L155" s="41">
        <v>331299.71007731458</v>
      </c>
      <c r="M155" s="41">
        <v>331299.71007731458</v>
      </c>
      <c r="N155" s="41">
        <v>331299.71007731458</v>
      </c>
      <c r="O155" s="41">
        <v>331299.71007731458</v>
      </c>
      <c r="P155" s="31"/>
      <c r="Q155" s="4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41">
        <v>4638195.941082404</v>
      </c>
    </row>
    <row r="156" spans="1:34">
      <c r="A156" s="31">
        <v>15</v>
      </c>
      <c r="B156" s="41">
        <v>331299.71007731458</v>
      </c>
      <c r="C156" s="41">
        <v>331299.71007731458</v>
      </c>
      <c r="D156" s="41">
        <v>331299.71007731458</v>
      </c>
      <c r="E156" s="41">
        <v>331299.71007731458</v>
      </c>
      <c r="F156" s="41">
        <v>331299.71007731458</v>
      </c>
      <c r="G156" s="41">
        <v>331299.71007731458</v>
      </c>
      <c r="H156" s="41">
        <v>331299.71007731458</v>
      </c>
      <c r="I156" s="41">
        <v>331299.71007731458</v>
      </c>
      <c r="J156" s="41">
        <v>331299.71007731458</v>
      </c>
      <c r="K156" s="41">
        <v>331299.71007731458</v>
      </c>
      <c r="L156" s="41">
        <v>331299.71007731458</v>
      </c>
      <c r="M156" s="41">
        <v>331299.71007731458</v>
      </c>
      <c r="N156" s="41">
        <v>331299.71007731458</v>
      </c>
      <c r="O156" s="41">
        <v>331299.71007731458</v>
      </c>
      <c r="P156" s="41">
        <v>331299.71007731458</v>
      </c>
      <c r="Q156" s="4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41">
        <v>4969495.6511597186</v>
      </c>
    </row>
    <row r="157" spans="1:34">
      <c r="A157" s="31">
        <v>16</v>
      </c>
      <c r="B157" s="41">
        <v>331299.71007731458</v>
      </c>
      <c r="C157" s="41">
        <v>331299.71007731458</v>
      </c>
      <c r="D157" s="41">
        <v>331299.71007731458</v>
      </c>
      <c r="E157" s="41">
        <v>331299.71007731458</v>
      </c>
      <c r="F157" s="41">
        <v>331299.71007731458</v>
      </c>
      <c r="G157" s="41">
        <v>331299.71007731458</v>
      </c>
      <c r="H157" s="41">
        <v>331299.71007731458</v>
      </c>
      <c r="I157" s="41">
        <v>331299.71007731458</v>
      </c>
      <c r="J157" s="41">
        <v>331299.71007731458</v>
      </c>
      <c r="K157" s="41">
        <v>331299.71007731458</v>
      </c>
      <c r="L157" s="41">
        <v>331299.71007731458</v>
      </c>
      <c r="M157" s="41">
        <v>331299.71007731458</v>
      </c>
      <c r="N157" s="41">
        <v>331299.71007731458</v>
      </c>
      <c r="O157" s="41">
        <v>331299.71007731458</v>
      </c>
      <c r="P157" s="41">
        <v>331299.71007731458</v>
      </c>
      <c r="Q157" s="41">
        <v>331299.71007731458</v>
      </c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1">
        <v>5300795.3612370333</v>
      </c>
    </row>
    <row r="158" spans="1:34">
      <c r="A158" s="31">
        <v>17</v>
      </c>
      <c r="B158" s="41">
        <v>331299.71007731458</v>
      </c>
      <c r="C158" s="41">
        <v>331299.71007731458</v>
      </c>
      <c r="D158" s="41">
        <v>331299.71007731458</v>
      </c>
      <c r="E158" s="41">
        <v>331299.71007731458</v>
      </c>
      <c r="F158" s="41">
        <v>331299.71007731458</v>
      </c>
      <c r="G158" s="41">
        <v>331299.71007731458</v>
      </c>
      <c r="H158" s="41">
        <v>331299.71007731458</v>
      </c>
      <c r="I158" s="41">
        <v>331299.71007731458</v>
      </c>
      <c r="J158" s="41">
        <v>331299.71007731458</v>
      </c>
      <c r="K158" s="41">
        <v>331299.71007731458</v>
      </c>
      <c r="L158" s="41">
        <v>331299.71007731458</v>
      </c>
      <c r="M158" s="41">
        <v>331299.71007731458</v>
      </c>
      <c r="N158" s="41">
        <v>331299.71007731458</v>
      </c>
      <c r="O158" s="41">
        <v>331299.71007731458</v>
      </c>
      <c r="P158" s="41">
        <v>331299.71007731458</v>
      </c>
      <c r="Q158" s="41">
        <v>331299.71007731458</v>
      </c>
      <c r="R158" s="41">
        <v>331299.71007731458</v>
      </c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41">
        <v>5632095.0713143479</v>
      </c>
    </row>
    <row r="159" spans="1:34">
      <c r="A159" s="31">
        <v>18</v>
      </c>
      <c r="B159" s="41">
        <v>331299.71007731458</v>
      </c>
      <c r="C159" s="41">
        <v>331299.71007731458</v>
      </c>
      <c r="D159" s="41">
        <v>331299.71007731458</v>
      </c>
      <c r="E159" s="41">
        <v>331299.71007731458</v>
      </c>
      <c r="F159" s="41">
        <v>331299.71007731458</v>
      </c>
      <c r="G159" s="41">
        <v>331299.71007731458</v>
      </c>
      <c r="H159" s="41">
        <v>331299.71007731458</v>
      </c>
      <c r="I159" s="41">
        <v>331299.71007731458</v>
      </c>
      <c r="J159" s="41">
        <v>331299.71007731458</v>
      </c>
      <c r="K159" s="41">
        <v>331299.71007731458</v>
      </c>
      <c r="L159" s="41">
        <v>331299.71007731458</v>
      </c>
      <c r="M159" s="41">
        <v>331299.71007731458</v>
      </c>
      <c r="N159" s="41">
        <v>331299.71007731458</v>
      </c>
      <c r="O159" s="41">
        <v>331299.71007731458</v>
      </c>
      <c r="P159" s="41">
        <v>331299.71007731458</v>
      </c>
      <c r="Q159" s="41">
        <v>331299.71007731458</v>
      </c>
      <c r="R159" s="41">
        <v>331299.71007731458</v>
      </c>
      <c r="S159" s="41">
        <v>331299.71007731458</v>
      </c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41">
        <v>5963394.7813916625</v>
      </c>
    </row>
    <row r="160" spans="1:34">
      <c r="A160" s="46">
        <v>19</v>
      </c>
      <c r="B160" s="45">
        <v>331299.71007731458</v>
      </c>
      <c r="C160" s="45">
        <v>331299.71007731458</v>
      </c>
      <c r="D160" s="45">
        <v>331299.71007731458</v>
      </c>
      <c r="E160" s="45">
        <v>331299.71007731458</v>
      </c>
      <c r="F160" s="45">
        <v>331299.71007731458</v>
      </c>
      <c r="G160" s="45">
        <v>331299.71007731458</v>
      </c>
      <c r="H160" s="45">
        <v>331299.71007731458</v>
      </c>
      <c r="I160" s="45">
        <v>331299.71007731458</v>
      </c>
      <c r="J160" s="45">
        <v>331299.71007731458</v>
      </c>
      <c r="K160" s="45">
        <v>331299.71007731458</v>
      </c>
      <c r="L160" s="45">
        <v>331299.71007731458</v>
      </c>
      <c r="M160" s="45">
        <v>331299.71007731458</v>
      </c>
      <c r="N160" s="45">
        <v>331299.71007731458</v>
      </c>
      <c r="O160" s="45">
        <v>331299.71007731458</v>
      </c>
      <c r="P160" s="45">
        <v>331299.71007731458</v>
      </c>
      <c r="Q160" s="45">
        <v>331299.71007731458</v>
      </c>
      <c r="R160" s="45">
        <v>331299.71007731458</v>
      </c>
      <c r="S160" s="45">
        <v>331299.71007731458</v>
      </c>
      <c r="T160" s="45">
        <v>331299.71007731458</v>
      </c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1">
        <v>6294694.4914689772</v>
      </c>
      <c r="AH160" s="15"/>
    </row>
    <row r="161" spans="1:34">
      <c r="A161" s="46">
        <v>20</v>
      </c>
      <c r="B161" s="45">
        <v>331299.71007731458</v>
      </c>
      <c r="C161" s="45">
        <v>331299.71007731458</v>
      </c>
      <c r="D161" s="45">
        <v>331299.71007731458</v>
      </c>
      <c r="E161" s="45">
        <v>331299.71007731458</v>
      </c>
      <c r="F161" s="45">
        <v>331299.71007731458</v>
      </c>
      <c r="G161" s="45">
        <v>331299.71007731458</v>
      </c>
      <c r="H161" s="45">
        <v>331299.71007731458</v>
      </c>
      <c r="I161" s="45">
        <v>331299.71007731458</v>
      </c>
      <c r="J161" s="45">
        <v>331299.71007731458</v>
      </c>
      <c r="K161" s="45">
        <v>331299.71007731458</v>
      </c>
      <c r="L161" s="45">
        <v>331299.71007731458</v>
      </c>
      <c r="M161" s="45">
        <v>331299.71007731458</v>
      </c>
      <c r="N161" s="45">
        <v>331299.71007731458</v>
      </c>
      <c r="O161" s="45">
        <v>331299.71007731458</v>
      </c>
      <c r="P161" s="45">
        <v>331299.71007731458</v>
      </c>
      <c r="Q161" s="45">
        <v>331299.71007731458</v>
      </c>
      <c r="R161" s="45">
        <v>331299.71007731458</v>
      </c>
      <c r="S161" s="45">
        <v>331299.71007731458</v>
      </c>
      <c r="T161" s="45">
        <v>331299.71007731458</v>
      </c>
      <c r="U161" s="45">
        <v>331299.71007731458</v>
      </c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1">
        <v>6625994.2015462918</v>
      </c>
      <c r="AH161" s="15"/>
    </row>
    <row r="162" spans="1:34">
      <c r="A162" s="31">
        <v>21</v>
      </c>
      <c r="B162" s="41"/>
      <c r="C162" s="45">
        <v>331299.71007731458</v>
      </c>
      <c r="D162" s="45">
        <v>331299.71007731458</v>
      </c>
      <c r="E162" s="45">
        <v>331299.71007731458</v>
      </c>
      <c r="F162" s="45">
        <v>331299.71007731458</v>
      </c>
      <c r="G162" s="45">
        <v>331299.71007731458</v>
      </c>
      <c r="H162" s="45">
        <v>331299.71007731458</v>
      </c>
      <c r="I162" s="45">
        <v>331299.71007731458</v>
      </c>
      <c r="J162" s="45">
        <v>331299.71007731458</v>
      </c>
      <c r="K162" s="45">
        <v>331299.71007731458</v>
      </c>
      <c r="L162" s="45">
        <v>331299.71007731458</v>
      </c>
      <c r="M162" s="45">
        <v>331299.71007731458</v>
      </c>
      <c r="N162" s="45">
        <v>331299.71007731458</v>
      </c>
      <c r="O162" s="45">
        <v>331299.71007731458</v>
      </c>
      <c r="P162" s="45">
        <v>331299.71007731458</v>
      </c>
      <c r="Q162" s="45">
        <v>331299.71007731458</v>
      </c>
      <c r="R162" s="45">
        <v>331299.71007731458</v>
      </c>
      <c r="S162" s="45">
        <v>331299.71007731458</v>
      </c>
      <c r="T162" s="45">
        <v>331299.71007731458</v>
      </c>
      <c r="U162" s="45">
        <v>331299.71007731458</v>
      </c>
      <c r="V162" s="41">
        <v>331299.71007731458</v>
      </c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1">
        <v>6625994.2015462918</v>
      </c>
    </row>
    <row r="163" spans="1:34">
      <c r="A163" s="31">
        <v>22</v>
      </c>
      <c r="B163" s="31"/>
      <c r="C163" s="46"/>
      <c r="D163" s="45">
        <v>331299.71007731458</v>
      </c>
      <c r="E163" s="45">
        <v>331299.71007731458</v>
      </c>
      <c r="F163" s="45">
        <v>331299.71007731458</v>
      </c>
      <c r="G163" s="45">
        <v>331299.71007731458</v>
      </c>
      <c r="H163" s="45">
        <v>331299.71007731458</v>
      </c>
      <c r="I163" s="45">
        <v>331299.71007731458</v>
      </c>
      <c r="J163" s="45">
        <v>331299.71007731458</v>
      </c>
      <c r="K163" s="45">
        <v>331299.71007731458</v>
      </c>
      <c r="L163" s="45">
        <v>331299.71007731458</v>
      </c>
      <c r="M163" s="45">
        <v>331299.71007731458</v>
      </c>
      <c r="N163" s="45">
        <v>331299.71007731458</v>
      </c>
      <c r="O163" s="45">
        <v>331299.71007731458</v>
      </c>
      <c r="P163" s="45">
        <v>331299.71007731458</v>
      </c>
      <c r="Q163" s="45">
        <v>331299.71007731458</v>
      </c>
      <c r="R163" s="45">
        <v>331299.71007731458</v>
      </c>
      <c r="S163" s="45">
        <v>331299.71007731458</v>
      </c>
      <c r="T163" s="45">
        <v>331299.71007731458</v>
      </c>
      <c r="U163" s="45">
        <v>331299.71007731458</v>
      </c>
      <c r="V163" s="41">
        <v>331299.71007731458</v>
      </c>
      <c r="W163" s="41">
        <v>331299.71007731458</v>
      </c>
      <c r="X163" s="41"/>
      <c r="Y163" s="41"/>
      <c r="Z163" s="41"/>
      <c r="AA163" s="41"/>
      <c r="AB163" s="41"/>
      <c r="AC163" s="41"/>
      <c r="AD163" s="41"/>
      <c r="AE163" s="41"/>
      <c r="AF163" s="41"/>
      <c r="AG163" s="41">
        <v>6625994.2015462918</v>
      </c>
    </row>
    <row r="164" spans="1:34">
      <c r="A164" s="31">
        <v>23</v>
      </c>
      <c r="B164" s="31"/>
      <c r="C164" s="46"/>
      <c r="D164" s="45"/>
      <c r="E164" s="45">
        <v>331299.71007731458</v>
      </c>
      <c r="F164" s="45">
        <v>331299.71007731458</v>
      </c>
      <c r="G164" s="45">
        <v>331299.71007731458</v>
      </c>
      <c r="H164" s="45">
        <v>331299.71007731458</v>
      </c>
      <c r="I164" s="45">
        <v>331299.71007731458</v>
      </c>
      <c r="J164" s="45">
        <v>331299.71007731458</v>
      </c>
      <c r="K164" s="45">
        <v>331299.71007731458</v>
      </c>
      <c r="L164" s="45">
        <v>331299.71007731458</v>
      </c>
      <c r="M164" s="45">
        <v>331299.71007731458</v>
      </c>
      <c r="N164" s="45">
        <v>331299.71007731458</v>
      </c>
      <c r="O164" s="45">
        <v>331299.71007731458</v>
      </c>
      <c r="P164" s="45">
        <v>331299.71007731458</v>
      </c>
      <c r="Q164" s="45">
        <v>331299.71007731458</v>
      </c>
      <c r="R164" s="45">
        <v>331299.71007731458</v>
      </c>
      <c r="S164" s="45">
        <v>331299.71007731458</v>
      </c>
      <c r="T164" s="45">
        <v>331299.71007731458</v>
      </c>
      <c r="U164" s="45">
        <v>331299.71007731458</v>
      </c>
      <c r="V164" s="41">
        <v>331299.71007731458</v>
      </c>
      <c r="W164" s="41">
        <v>331299.71007731458</v>
      </c>
      <c r="X164" s="41">
        <v>331299.71007731458</v>
      </c>
      <c r="Y164" s="41"/>
      <c r="Z164" s="41"/>
      <c r="AA164" s="41"/>
      <c r="AB164" s="41"/>
      <c r="AC164" s="41"/>
      <c r="AD164" s="41"/>
      <c r="AE164" s="41"/>
      <c r="AF164" s="41"/>
      <c r="AG164" s="41">
        <v>6625994.2015462918</v>
      </c>
    </row>
    <row r="165" spans="1:34">
      <c r="A165" s="31"/>
      <c r="B165" s="31"/>
      <c r="C165" s="46"/>
      <c r="D165" s="46"/>
      <c r="E165" s="46"/>
      <c r="F165" s="45">
        <v>331299.71007731458</v>
      </c>
      <c r="G165" s="45">
        <v>331299.71007731458</v>
      </c>
      <c r="H165" s="45">
        <v>331299.71007731458</v>
      </c>
      <c r="I165" s="45">
        <v>331299.71007731458</v>
      </c>
      <c r="J165" s="45">
        <v>331299.71007731458</v>
      </c>
      <c r="K165" s="45">
        <v>331299.71007731458</v>
      </c>
      <c r="L165" s="45">
        <v>331299.71007731458</v>
      </c>
      <c r="M165" s="45">
        <v>331299.71007731458</v>
      </c>
      <c r="N165" s="45">
        <v>331299.71007731458</v>
      </c>
      <c r="O165" s="45">
        <v>331299.71007731458</v>
      </c>
      <c r="P165" s="45">
        <v>331299.71007731458</v>
      </c>
      <c r="Q165" s="45">
        <v>331299.71007731458</v>
      </c>
      <c r="R165" s="45">
        <v>331299.71007731458</v>
      </c>
      <c r="S165" s="45">
        <v>331299.71007731458</v>
      </c>
      <c r="T165" s="45">
        <v>331299.71007731458</v>
      </c>
      <c r="U165" s="45">
        <v>331299.71007731458</v>
      </c>
      <c r="V165" s="45">
        <v>331299.71007731458</v>
      </c>
      <c r="W165" s="45">
        <v>331299.71007731458</v>
      </c>
      <c r="X165" s="41">
        <v>331299.71007731458</v>
      </c>
      <c r="Y165" s="41">
        <v>331299.71007731458</v>
      </c>
      <c r="Z165" s="45"/>
      <c r="AA165" s="45"/>
      <c r="AB165" s="45"/>
      <c r="AC165" s="45"/>
      <c r="AD165" s="45"/>
      <c r="AE165" s="45"/>
      <c r="AF165" s="45"/>
      <c r="AG165" s="41">
        <v>6625994.2015462918</v>
      </c>
    </row>
    <row r="166" spans="1:34">
      <c r="A166" s="31"/>
      <c r="B166" s="31"/>
      <c r="C166" s="46"/>
      <c r="D166" s="46"/>
      <c r="E166" s="46"/>
      <c r="F166" s="46"/>
      <c r="G166" s="45">
        <v>331299.71007731458</v>
      </c>
      <c r="H166" s="45">
        <v>331299.71007731458</v>
      </c>
      <c r="I166" s="45">
        <v>331299.71007731458</v>
      </c>
      <c r="J166" s="45">
        <v>331299.71007731458</v>
      </c>
      <c r="K166" s="45">
        <v>331299.71007731458</v>
      </c>
      <c r="L166" s="45">
        <v>331299.71007731458</v>
      </c>
      <c r="M166" s="45">
        <v>331299.71007731458</v>
      </c>
      <c r="N166" s="45">
        <v>331299.71007731458</v>
      </c>
      <c r="O166" s="45">
        <v>331299.71007731458</v>
      </c>
      <c r="P166" s="45">
        <v>331299.71007731458</v>
      </c>
      <c r="Q166" s="45">
        <v>331299.71007731458</v>
      </c>
      <c r="R166" s="45">
        <v>331299.71007731458</v>
      </c>
      <c r="S166" s="45">
        <v>331299.71007731458</v>
      </c>
      <c r="T166" s="45">
        <v>331299.71007731458</v>
      </c>
      <c r="U166" s="45">
        <v>331299.71007731458</v>
      </c>
      <c r="V166" s="45">
        <v>331299.71007731458</v>
      </c>
      <c r="W166" s="45">
        <v>331299.71007731458</v>
      </c>
      <c r="X166" s="45">
        <v>331299.71007731458</v>
      </c>
      <c r="Y166" s="41">
        <v>331299.71007731458</v>
      </c>
      <c r="Z166" s="41">
        <v>331299.71007731458</v>
      </c>
      <c r="AA166" s="45"/>
      <c r="AB166" s="45"/>
      <c r="AC166" s="45"/>
      <c r="AD166" s="45"/>
      <c r="AE166" s="45"/>
      <c r="AF166" s="45"/>
      <c r="AG166" s="41">
        <v>6625994.2015462918</v>
      </c>
    </row>
    <row r="167" spans="1:34">
      <c r="A167" s="31"/>
      <c r="B167" s="31"/>
      <c r="C167" s="46"/>
      <c r="D167" s="46"/>
      <c r="E167" s="46"/>
      <c r="F167" s="46"/>
      <c r="G167" s="46"/>
      <c r="H167" s="45">
        <v>331299.71007731458</v>
      </c>
      <c r="I167" s="45">
        <v>331299.71007731458</v>
      </c>
      <c r="J167" s="45">
        <v>331299.71007731458</v>
      </c>
      <c r="K167" s="45">
        <v>331299.71007731458</v>
      </c>
      <c r="L167" s="45">
        <v>331299.71007731458</v>
      </c>
      <c r="M167" s="45">
        <v>331299.71007731458</v>
      </c>
      <c r="N167" s="45">
        <v>331299.71007731458</v>
      </c>
      <c r="O167" s="45">
        <v>331299.71007731458</v>
      </c>
      <c r="P167" s="45">
        <v>331299.71007731458</v>
      </c>
      <c r="Q167" s="45">
        <v>331299.71007731458</v>
      </c>
      <c r="R167" s="45">
        <v>331299.71007731458</v>
      </c>
      <c r="S167" s="45">
        <v>331299.71007731458</v>
      </c>
      <c r="T167" s="45">
        <v>331299.71007731458</v>
      </c>
      <c r="U167" s="45">
        <v>331299.71007731458</v>
      </c>
      <c r="V167" s="45">
        <v>331299.71007731458</v>
      </c>
      <c r="W167" s="45">
        <v>331299.71007731458</v>
      </c>
      <c r="X167" s="45">
        <v>331299.71007731458</v>
      </c>
      <c r="Y167" s="45">
        <v>331299.71007731458</v>
      </c>
      <c r="Z167" s="41">
        <v>331299.71007731458</v>
      </c>
      <c r="AA167" s="41">
        <v>331299.71007731458</v>
      </c>
      <c r="AB167" s="45"/>
      <c r="AC167" s="45"/>
      <c r="AD167" s="45"/>
      <c r="AE167" s="45"/>
      <c r="AF167" s="45"/>
      <c r="AG167" s="41">
        <v>6625994.2015462918</v>
      </c>
    </row>
    <row r="168" spans="1:34">
      <c r="A168" s="31"/>
      <c r="B168" s="31"/>
      <c r="C168" s="46"/>
      <c r="D168" s="46"/>
      <c r="E168" s="46"/>
      <c r="F168" s="46"/>
      <c r="G168" s="46"/>
      <c r="H168" s="46"/>
      <c r="I168" s="45">
        <v>331299.71007731458</v>
      </c>
      <c r="J168" s="45">
        <v>331299.71007731458</v>
      </c>
      <c r="K168" s="45">
        <v>331299.71007731458</v>
      </c>
      <c r="L168" s="45">
        <v>331299.71007731458</v>
      </c>
      <c r="M168" s="45">
        <v>331299.71007731458</v>
      </c>
      <c r="N168" s="45">
        <v>331299.71007731458</v>
      </c>
      <c r="O168" s="45">
        <v>331299.71007731458</v>
      </c>
      <c r="P168" s="45">
        <v>331299.71007731458</v>
      </c>
      <c r="Q168" s="45">
        <v>331299.71007731458</v>
      </c>
      <c r="R168" s="45">
        <v>331299.71007731458</v>
      </c>
      <c r="S168" s="45">
        <v>331299.71007731458</v>
      </c>
      <c r="T168" s="45">
        <v>331299.71007731458</v>
      </c>
      <c r="U168" s="45">
        <v>331299.71007731458</v>
      </c>
      <c r="V168" s="45">
        <v>331299.71007731458</v>
      </c>
      <c r="W168" s="45">
        <v>331299.71007731458</v>
      </c>
      <c r="X168" s="45">
        <v>331299.71007731458</v>
      </c>
      <c r="Y168" s="45">
        <v>331299.71007731458</v>
      </c>
      <c r="Z168" s="45">
        <v>331299.71007731458</v>
      </c>
      <c r="AA168" s="41">
        <v>331299.71007731458</v>
      </c>
      <c r="AB168" s="41">
        <v>331299.71007731458</v>
      </c>
      <c r="AC168" s="45"/>
      <c r="AD168" s="45"/>
      <c r="AE168" s="45"/>
      <c r="AF168" s="45"/>
      <c r="AG168" s="41">
        <v>6625994.2015462918</v>
      </c>
    </row>
    <row r="169" spans="1:34">
      <c r="A169" s="31"/>
      <c r="B169" s="31"/>
      <c r="C169" s="46"/>
      <c r="D169" s="46"/>
      <c r="E169" s="46"/>
      <c r="F169" s="46"/>
      <c r="G169" s="46"/>
      <c r="H169" s="46"/>
      <c r="I169" s="46"/>
      <c r="J169" s="45">
        <v>331299.71007731458</v>
      </c>
      <c r="K169" s="45">
        <v>331299.71007731458</v>
      </c>
      <c r="L169" s="45">
        <v>331299.71007731458</v>
      </c>
      <c r="M169" s="45">
        <v>331299.71007731458</v>
      </c>
      <c r="N169" s="45">
        <v>331299.71007731458</v>
      </c>
      <c r="O169" s="45">
        <v>331299.71007731458</v>
      </c>
      <c r="P169" s="45">
        <v>331299.71007731458</v>
      </c>
      <c r="Q169" s="45">
        <v>331299.71007731458</v>
      </c>
      <c r="R169" s="45">
        <v>331299.71007731458</v>
      </c>
      <c r="S169" s="45">
        <v>331299.71007731458</v>
      </c>
      <c r="T169" s="45">
        <v>331299.71007731458</v>
      </c>
      <c r="U169" s="45">
        <v>331299.71007731458</v>
      </c>
      <c r="V169" s="45">
        <v>331299.71007731458</v>
      </c>
      <c r="W169" s="45">
        <v>331299.71007731458</v>
      </c>
      <c r="X169" s="45">
        <v>331299.71007731458</v>
      </c>
      <c r="Y169" s="45">
        <v>331299.71007731458</v>
      </c>
      <c r="Z169" s="45">
        <v>331299.71007731458</v>
      </c>
      <c r="AA169" s="45">
        <v>331299.71007731458</v>
      </c>
      <c r="AB169" s="41">
        <v>331299.71007731458</v>
      </c>
      <c r="AC169" s="41">
        <v>331299.71007731458</v>
      </c>
      <c r="AD169" s="45"/>
      <c r="AE169" s="45"/>
      <c r="AF169" s="45"/>
      <c r="AG169" s="41">
        <v>6625994.2015462918</v>
      </c>
    </row>
    <row r="170" spans="1:34">
      <c r="A170" s="31"/>
      <c r="B170" s="31"/>
      <c r="C170" s="46"/>
      <c r="D170" s="46"/>
      <c r="E170" s="46"/>
      <c r="F170" s="46"/>
      <c r="G170" s="46"/>
      <c r="H170" s="46"/>
      <c r="I170" s="46"/>
      <c r="J170" s="46"/>
      <c r="K170" s="45">
        <v>331299.71007731458</v>
      </c>
      <c r="L170" s="45">
        <v>331299.71007731458</v>
      </c>
      <c r="M170" s="45">
        <v>331299.71007731458</v>
      </c>
      <c r="N170" s="45">
        <v>331299.71007731458</v>
      </c>
      <c r="O170" s="45">
        <v>331299.71007731458</v>
      </c>
      <c r="P170" s="45">
        <v>331299.71007731458</v>
      </c>
      <c r="Q170" s="45">
        <v>331299.71007731458</v>
      </c>
      <c r="R170" s="45">
        <v>331299.71007731458</v>
      </c>
      <c r="S170" s="45">
        <v>331299.71007731458</v>
      </c>
      <c r="T170" s="45">
        <v>331299.71007731458</v>
      </c>
      <c r="U170" s="45">
        <v>331299.71007731458</v>
      </c>
      <c r="V170" s="45">
        <v>331299.71007731458</v>
      </c>
      <c r="W170" s="45">
        <v>331299.71007731458</v>
      </c>
      <c r="X170" s="45">
        <v>331299.71007731458</v>
      </c>
      <c r="Y170" s="45">
        <v>331299.71007731458</v>
      </c>
      <c r="Z170" s="45">
        <v>331299.71007731458</v>
      </c>
      <c r="AA170" s="45">
        <v>331299.71007731458</v>
      </c>
      <c r="AB170" s="45">
        <v>331299.71007731458</v>
      </c>
      <c r="AC170" s="41">
        <v>331299.71007731458</v>
      </c>
      <c r="AD170" s="41">
        <v>331299.71007731458</v>
      </c>
      <c r="AE170" s="45"/>
      <c r="AF170" s="45"/>
      <c r="AG170" s="41">
        <v>6625994.2015462918</v>
      </c>
    </row>
    <row r="171" spans="1:34">
      <c r="A171" s="31"/>
      <c r="B171" s="31"/>
      <c r="C171" s="46"/>
      <c r="D171" s="46"/>
      <c r="E171" s="46"/>
      <c r="F171" s="46"/>
      <c r="G171" s="46"/>
      <c r="H171" s="46"/>
      <c r="I171" s="46"/>
      <c r="J171" s="46"/>
      <c r="K171" s="46"/>
      <c r="L171" s="45">
        <v>331299.71007731458</v>
      </c>
      <c r="M171" s="45">
        <v>331299.71007731458</v>
      </c>
      <c r="N171" s="45">
        <v>331299.71007731458</v>
      </c>
      <c r="O171" s="45">
        <v>331299.71007731458</v>
      </c>
      <c r="P171" s="45">
        <v>331299.71007731458</v>
      </c>
      <c r="Q171" s="45">
        <v>331299.71007731458</v>
      </c>
      <c r="R171" s="45">
        <v>331299.71007731458</v>
      </c>
      <c r="S171" s="45">
        <v>331299.71007731458</v>
      </c>
      <c r="T171" s="45">
        <v>331299.71007731458</v>
      </c>
      <c r="U171" s="45">
        <v>331299.71007731458</v>
      </c>
      <c r="V171" s="45">
        <v>331299.71007731458</v>
      </c>
      <c r="W171" s="45">
        <v>331299.71007731458</v>
      </c>
      <c r="X171" s="45">
        <v>331299.71007731458</v>
      </c>
      <c r="Y171" s="45">
        <v>331299.71007731458</v>
      </c>
      <c r="Z171" s="45">
        <v>331299.71007731458</v>
      </c>
      <c r="AA171" s="45">
        <v>331299.71007731458</v>
      </c>
      <c r="AB171" s="45">
        <v>331299.71007731458</v>
      </c>
      <c r="AC171" s="45">
        <v>331299.71007731458</v>
      </c>
      <c r="AD171" s="41">
        <v>331299.71007731458</v>
      </c>
      <c r="AE171" s="41">
        <v>331299.71007731458</v>
      </c>
      <c r="AF171" s="45"/>
      <c r="AG171" s="41">
        <v>6625994.2015462918</v>
      </c>
    </row>
    <row r="172" spans="1:34">
      <c r="A172" s="31"/>
      <c r="B172" s="31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5">
        <v>331299.71007731458</v>
      </c>
      <c r="N172" s="45">
        <v>331299.71007731458</v>
      </c>
      <c r="O172" s="45">
        <v>331299.71007731458</v>
      </c>
      <c r="P172" s="45">
        <v>331299.71007731458</v>
      </c>
      <c r="Q172" s="45">
        <v>331299.71007731458</v>
      </c>
      <c r="R172" s="45">
        <v>331299.71007731458</v>
      </c>
      <c r="S172" s="45">
        <v>331299.71007731458</v>
      </c>
      <c r="T172" s="45">
        <v>331299.71007731458</v>
      </c>
      <c r="U172" s="45">
        <v>331299.71007731458</v>
      </c>
      <c r="V172" s="45">
        <v>331299.71007731458</v>
      </c>
      <c r="W172" s="45">
        <v>331299.71007731458</v>
      </c>
      <c r="X172" s="45">
        <v>331299.71007731458</v>
      </c>
      <c r="Y172" s="45">
        <v>331299.71007731458</v>
      </c>
      <c r="Z172" s="45">
        <v>331299.71007731458</v>
      </c>
      <c r="AA172" s="45">
        <v>331299.71007731458</v>
      </c>
      <c r="AB172" s="45">
        <v>331299.71007731458</v>
      </c>
      <c r="AC172" s="45">
        <v>331299.71007731458</v>
      </c>
      <c r="AD172" s="45">
        <v>331299.71007731458</v>
      </c>
      <c r="AE172" s="41">
        <v>331299.71007731458</v>
      </c>
      <c r="AF172" s="41">
        <v>331299.71007731458</v>
      </c>
      <c r="AG172" s="41">
        <v>6625994.2015462918</v>
      </c>
    </row>
    <row r="173" spans="1:34">
      <c r="A173" s="31"/>
      <c r="B173" s="31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5">
        <v>331299.71007731458</v>
      </c>
      <c r="O173" s="45">
        <v>331299.71007731458</v>
      </c>
      <c r="P173" s="45">
        <v>331299.71007731458</v>
      </c>
      <c r="Q173" s="45">
        <v>331299.71007731458</v>
      </c>
      <c r="R173" s="45">
        <v>331299.71007731458</v>
      </c>
      <c r="S173" s="45">
        <v>331299.71007731458</v>
      </c>
      <c r="T173" s="45">
        <v>331299.71007731458</v>
      </c>
      <c r="U173" s="45">
        <v>331299.71007731458</v>
      </c>
      <c r="V173" s="45">
        <v>331299.71007731458</v>
      </c>
      <c r="W173" s="45">
        <v>331299.71007731458</v>
      </c>
      <c r="X173" s="45">
        <v>331299.71007731458</v>
      </c>
      <c r="Y173" s="45">
        <v>331299.71007731458</v>
      </c>
      <c r="Z173" s="45">
        <v>331299.71007731458</v>
      </c>
      <c r="AA173" s="45">
        <v>331299.71007731458</v>
      </c>
      <c r="AB173" s="45">
        <v>331299.71007731458</v>
      </c>
      <c r="AC173" s="45">
        <v>331299.71007731458</v>
      </c>
      <c r="AD173" s="45">
        <v>331299.71007731458</v>
      </c>
      <c r="AE173" s="45">
        <v>331299.71007731458</v>
      </c>
      <c r="AF173" s="41">
        <v>331299.71007731458</v>
      </c>
      <c r="AG173" s="41">
        <v>6294694.4914689772</v>
      </c>
    </row>
    <row r="174" spans="1:34">
      <c r="A174" s="31"/>
      <c r="B174" s="31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5">
        <v>331299.71007731458</v>
      </c>
      <c r="P174" s="45">
        <v>331299.71007731458</v>
      </c>
      <c r="Q174" s="45">
        <v>331299.71007731458</v>
      </c>
      <c r="R174" s="45">
        <v>331299.71007731458</v>
      </c>
      <c r="S174" s="45">
        <v>331299.71007731458</v>
      </c>
      <c r="T174" s="45">
        <v>331299.71007731458</v>
      </c>
      <c r="U174" s="45">
        <v>331299.71007731458</v>
      </c>
      <c r="V174" s="45">
        <v>331299.71007731458</v>
      </c>
      <c r="W174" s="45">
        <v>331299.71007731458</v>
      </c>
      <c r="X174" s="45">
        <v>331299.71007731458</v>
      </c>
      <c r="Y174" s="45">
        <v>331299.71007731458</v>
      </c>
      <c r="Z174" s="45">
        <v>331299.71007731458</v>
      </c>
      <c r="AA174" s="45">
        <v>331299.71007731458</v>
      </c>
      <c r="AB174" s="45">
        <v>331299.71007731458</v>
      </c>
      <c r="AC174" s="45">
        <v>331299.71007731458</v>
      </c>
      <c r="AD174" s="45">
        <v>331299.71007731458</v>
      </c>
      <c r="AE174" s="45">
        <v>331299.71007731458</v>
      </c>
      <c r="AF174" s="45">
        <v>331299.71007731458</v>
      </c>
      <c r="AG174" s="41">
        <v>5963394.7813916625</v>
      </c>
    </row>
    <row r="175" spans="1:34">
      <c r="A175" s="31"/>
      <c r="B175" s="31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5">
        <v>331299.71007731458</v>
      </c>
      <c r="Q175" s="45">
        <v>331299.71007731458</v>
      </c>
      <c r="R175" s="45">
        <v>331299.71007731458</v>
      </c>
      <c r="S175" s="45">
        <v>331299.71007731458</v>
      </c>
      <c r="T175" s="45">
        <v>331299.71007731458</v>
      </c>
      <c r="U175" s="45">
        <v>331299.71007731458</v>
      </c>
      <c r="V175" s="45">
        <v>331299.71007731458</v>
      </c>
      <c r="W175" s="45">
        <v>331299.71007731458</v>
      </c>
      <c r="X175" s="45">
        <v>331299.71007731458</v>
      </c>
      <c r="Y175" s="45">
        <v>331299.71007731458</v>
      </c>
      <c r="Z175" s="45">
        <v>331299.71007731458</v>
      </c>
      <c r="AA175" s="45">
        <v>331299.71007731458</v>
      </c>
      <c r="AB175" s="45">
        <v>331299.71007731458</v>
      </c>
      <c r="AC175" s="45">
        <v>331299.71007731458</v>
      </c>
      <c r="AD175" s="45">
        <v>331299.71007731458</v>
      </c>
      <c r="AE175" s="45">
        <v>331299.71007731458</v>
      </c>
      <c r="AF175" s="45">
        <v>331299.71007731458</v>
      </c>
      <c r="AG175" s="41">
        <v>5632095.0713143479</v>
      </c>
    </row>
    <row r="176" spans="1:34">
      <c r="A176" s="31"/>
      <c r="B176" s="31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5">
        <v>331299.71007731458</v>
      </c>
      <c r="R176" s="45">
        <v>331299.71007731458</v>
      </c>
      <c r="S176" s="45">
        <v>331299.71007731458</v>
      </c>
      <c r="T176" s="45">
        <v>331299.71007731458</v>
      </c>
      <c r="U176" s="45">
        <v>331299.71007731458</v>
      </c>
      <c r="V176" s="45">
        <v>331299.71007731458</v>
      </c>
      <c r="W176" s="45">
        <v>331299.71007731458</v>
      </c>
      <c r="X176" s="45">
        <v>331299.71007731458</v>
      </c>
      <c r="Y176" s="45">
        <v>331299.71007731458</v>
      </c>
      <c r="Z176" s="45">
        <v>331299.71007731458</v>
      </c>
      <c r="AA176" s="45">
        <v>331299.71007731458</v>
      </c>
      <c r="AB176" s="45">
        <v>331299.71007731458</v>
      </c>
      <c r="AC176" s="45">
        <v>331299.71007731458</v>
      </c>
      <c r="AD176" s="45">
        <v>331299.71007731458</v>
      </c>
      <c r="AE176" s="45">
        <v>331299.71007731458</v>
      </c>
      <c r="AF176" s="45">
        <v>331299.71007731458</v>
      </c>
      <c r="AG176" s="41">
        <v>5300795.3612370333</v>
      </c>
    </row>
    <row r="177" spans="1:33">
      <c r="A177" s="31"/>
      <c r="B177" s="31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5">
        <v>331299.71007731458</v>
      </c>
      <c r="S177" s="45">
        <v>331299.71007731458</v>
      </c>
      <c r="T177" s="45">
        <v>331299.71007731458</v>
      </c>
      <c r="U177" s="45">
        <v>331299.71007731458</v>
      </c>
      <c r="V177" s="45">
        <v>331299.71007731458</v>
      </c>
      <c r="W177" s="45">
        <v>331299.71007731458</v>
      </c>
      <c r="X177" s="45">
        <v>331299.71007731458</v>
      </c>
      <c r="Y177" s="45">
        <v>331299.71007731458</v>
      </c>
      <c r="Z177" s="45">
        <v>331299.71007731458</v>
      </c>
      <c r="AA177" s="45">
        <v>331299.71007731458</v>
      </c>
      <c r="AB177" s="45">
        <v>331299.71007731458</v>
      </c>
      <c r="AC177" s="45">
        <v>331299.71007731458</v>
      </c>
      <c r="AD177" s="45">
        <v>331299.71007731458</v>
      </c>
      <c r="AE177" s="45">
        <v>331299.71007731458</v>
      </c>
      <c r="AF177" s="45">
        <v>331299.71007731458</v>
      </c>
      <c r="AG177" s="41">
        <v>4969495.6511597186</v>
      </c>
    </row>
    <row r="178" spans="1:33">
      <c r="A178" s="31"/>
      <c r="B178" s="31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5">
        <v>331299.71007731458</v>
      </c>
      <c r="T178" s="45">
        <v>331299.71007731458</v>
      </c>
      <c r="U178" s="45">
        <v>331299.71007731458</v>
      </c>
      <c r="V178" s="45">
        <v>331299.71007731458</v>
      </c>
      <c r="W178" s="45">
        <v>331299.71007731458</v>
      </c>
      <c r="X178" s="45">
        <v>331299.71007731458</v>
      </c>
      <c r="Y178" s="45">
        <v>331299.71007731458</v>
      </c>
      <c r="Z178" s="45">
        <v>331299.71007731458</v>
      </c>
      <c r="AA178" s="45">
        <v>331299.71007731458</v>
      </c>
      <c r="AB178" s="45">
        <v>331299.71007731458</v>
      </c>
      <c r="AC178" s="45">
        <v>331299.71007731458</v>
      </c>
      <c r="AD178" s="45">
        <v>331299.71007731458</v>
      </c>
      <c r="AE178" s="45">
        <v>331299.71007731458</v>
      </c>
      <c r="AF178" s="45">
        <v>331299.71007731458</v>
      </c>
      <c r="AG178" s="41">
        <v>4638195.941082404</v>
      </c>
    </row>
    <row r="179" spans="1:33">
      <c r="A179" s="31"/>
      <c r="B179" s="31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5">
        <v>331299.71007731458</v>
      </c>
      <c r="U179" s="45">
        <v>331299.71007731458</v>
      </c>
      <c r="V179" s="45">
        <v>331299.71007731458</v>
      </c>
      <c r="W179" s="45">
        <v>331299.71007731458</v>
      </c>
      <c r="X179" s="45">
        <v>331299.71007731458</v>
      </c>
      <c r="Y179" s="45">
        <v>331299.71007731458</v>
      </c>
      <c r="Z179" s="45">
        <v>331299.71007731458</v>
      </c>
      <c r="AA179" s="45">
        <v>331299.71007731458</v>
      </c>
      <c r="AB179" s="45">
        <v>331299.71007731458</v>
      </c>
      <c r="AC179" s="45">
        <v>331299.71007731458</v>
      </c>
      <c r="AD179" s="45">
        <v>331299.71007731458</v>
      </c>
      <c r="AE179" s="45">
        <v>331299.71007731458</v>
      </c>
      <c r="AF179" s="45">
        <v>331299.71007731458</v>
      </c>
      <c r="AG179" s="41">
        <v>4306896.2310050894</v>
      </c>
    </row>
    <row r="180" spans="1:33">
      <c r="A180" s="31"/>
      <c r="B180" s="31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5">
        <v>331299.71007731458</v>
      </c>
      <c r="V180" s="45">
        <v>331299.71007731458</v>
      </c>
      <c r="W180" s="45">
        <v>331299.71007731458</v>
      </c>
      <c r="X180" s="45">
        <v>331299.71007731458</v>
      </c>
      <c r="Y180" s="45">
        <v>331299.71007731458</v>
      </c>
      <c r="Z180" s="45">
        <v>331299.71007731458</v>
      </c>
      <c r="AA180" s="45">
        <v>331299.71007731458</v>
      </c>
      <c r="AB180" s="45">
        <v>331299.71007731458</v>
      </c>
      <c r="AC180" s="45">
        <v>331299.71007731458</v>
      </c>
      <c r="AD180" s="45">
        <v>331299.71007731458</v>
      </c>
      <c r="AE180" s="45">
        <v>331299.71007731458</v>
      </c>
      <c r="AF180" s="45">
        <v>331299.71007731458</v>
      </c>
      <c r="AG180" s="41">
        <v>3975596.5209277752</v>
      </c>
    </row>
    <row r="181" spans="1:33">
      <c r="A181" s="31"/>
      <c r="B181" s="31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5">
        <v>331299.71007731458</v>
      </c>
      <c r="W181" s="45">
        <v>331299.71007731458</v>
      </c>
      <c r="X181" s="45">
        <v>331299.71007731458</v>
      </c>
      <c r="Y181" s="45">
        <v>331299.71007731458</v>
      </c>
      <c r="Z181" s="45">
        <v>331299.71007731458</v>
      </c>
      <c r="AA181" s="45">
        <v>331299.71007731458</v>
      </c>
      <c r="AB181" s="45">
        <v>331299.71007731458</v>
      </c>
      <c r="AC181" s="45">
        <v>331299.71007731458</v>
      </c>
      <c r="AD181" s="45">
        <v>331299.71007731458</v>
      </c>
      <c r="AE181" s="45">
        <v>331299.71007731458</v>
      </c>
      <c r="AF181" s="45">
        <v>331299.71007731458</v>
      </c>
      <c r="AG181" s="41">
        <v>3644296.8108504605</v>
      </c>
    </row>
    <row r="182" spans="1:33">
      <c r="A182" s="41">
        <v>6625994.2015462918</v>
      </c>
      <c r="B182" s="31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5">
        <v>331299.71007731458</v>
      </c>
      <c r="X182" s="45">
        <v>331299.71007731458</v>
      </c>
      <c r="Y182" s="45">
        <v>331299.71007731458</v>
      </c>
      <c r="Z182" s="45">
        <v>331299.71007731458</v>
      </c>
      <c r="AA182" s="45">
        <v>331299.71007731458</v>
      </c>
      <c r="AB182" s="45">
        <v>331299.71007731458</v>
      </c>
      <c r="AC182" s="45">
        <v>331299.71007731458</v>
      </c>
      <c r="AD182" s="45">
        <v>331299.71007731458</v>
      </c>
      <c r="AE182" s="45">
        <v>331299.71007731458</v>
      </c>
      <c r="AF182" s="45">
        <v>331299.71007731458</v>
      </c>
      <c r="AG182" s="41">
        <v>3312997.1007731459</v>
      </c>
    </row>
    <row r="183" spans="1:33">
      <c r="X183" s="45">
        <v>331299.71007731458</v>
      </c>
      <c r="Y183" s="45">
        <v>331299.71007731458</v>
      </c>
      <c r="Z183" s="45">
        <v>331299.71007731458</v>
      </c>
      <c r="AA183" s="45">
        <v>331299.71007731458</v>
      </c>
      <c r="AB183" s="45">
        <v>331299.71007731458</v>
      </c>
      <c r="AC183" s="45">
        <v>331299.71007731458</v>
      </c>
      <c r="AD183" s="45">
        <v>331299.71007731458</v>
      </c>
      <c r="AE183" s="45">
        <v>331299.71007731458</v>
      </c>
      <c r="AF183" s="45">
        <v>331299.71007731458</v>
      </c>
      <c r="AG183" s="41">
        <v>2981697.3906958313</v>
      </c>
    </row>
    <row r="184" spans="1:33">
      <c r="Y184" s="45">
        <v>331299.71007731458</v>
      </c>
      <c r="Z184" s="45">
        <v>331299.71007731458</v>
      </c>
      <c r="AA184" s="45">
        <v>331299.71007731458</v>
      </c>
      <c r="AB184" s="45">
        <v>331299.71007731458</v>
      </c>
      <c r="AC184" s="45">
        <v>331299.71007731458</v>
      </c>
      <c r="AD184" s="45">
        <v>331299.71007731458</v>
      </c>
      <c r="AE184" s="45">
        <v>331299.71007731458</v>
      </c>
      <c r="AF184" s="45">
        <v>331299.71007731458</v>
      </c>
      <c r="AG184" s="41">
        <v>2650397.6806185166</v>
      </c>
    </row>
    <row r="185" spans="1:33">
      <c r="Z185" s="45">
        <v>331299.71007731458</v>
      </c>
      <c r="AA185" s="45">
        <v>331299.71007731458</v>
      </c>
      <c r="AB185" s="45">
        <v>331299.71007731458</v>
      </c>
      <c r="AC185" s="45">
        <v>331299.71007731458</v>
      </c>
      <c r="AD185" s="45">
        <v>331299.71007731458</v>
      </c>
      <c r="AE185" s="45">
        <v>331299.71007731458</v>
      </c>
      <c r="AF185" s="45">
        <v>331299.71007731458</v>
      </c>
      <c r="AG185" s="41">
        <v>2319097.970541202</v>
      </c>
    </row>
    <row r="186" spans="1:33">
      <c r="AA186" s="45">
        <v>331299.71007731458</v>
      </c>
      <c r="AB186" s="45">
        <v>331299.71007731458</v>
      </c>
      <c r="AC186" s="45">
        <v>331299.71007731458</v>
      </c>
      <c r="AD186" s="45">
        <v>331299.71007731458</v>
      </c>
      <c r="AE186" s="45">
        <v>331299.71007731458</v>
      </c>
      <c r="AF186" s="45">
        <v>331299.71007731458</v>
      </c>
      <c r="AG186" s="41">
        <v>1987798.2604638876</v>
      </c>
    </row>
    <row r="187" spans="1:33">
      <c r="AB187" s="45">
        <v>331299.71007731458</v>
      </c>
      <c r="AC187" s="45">
        <v>331299.71007731458</v>
      </c>
      <c r="AD187" s="45">
        <v>331299.71007731458</v>
      </c>
      <c r="AE187" s="45">
        <v>331299.71007731458</v>
      </c>
      <c r="AF187" s="45">
        <v>331299.71007731458</v>
      </c>
      <c r="AG187" s="41">
        <v>1656498.550386573</v>
      </c>
    </row>
    <row r="188" spans="1:33">
      <c r="AC188" s="45">
        <v>331299.71007731458</v>
      </c>
      <c r="AD188" s="45">
        <v>331299.71007731458</v>
      </c>
      <c r="AE188" s="45">
        <v>331299.71007731458</v>
      </c>
      <c r="AF188" s="45">
        <v>331299.71007731458</v>
      </c>
      <c r="AG188" s="41">
        <v>1325198.8403092583</v>
      </c>
    </row>
    <row r="189" spans="1:33">
      <c r="AD189" s="45">
        <v>331299.71007731458</v>
      </c>
      <c r="AE189" s="45">
        <v>331299.71007731458</v>
      </c>
      <c r="AF189" s="45">
        <v>331299.71007731458</v>
      </c>
      <c r="AG189" s="41">
        <v>993899.13023194368</v>
      </c>
    </row>
    <row r="190" spans="1:33">
      <c r="AE190" s="45">
        <v>331299.71007731458</v>
      </c>
      <c r="AF190" s="45">
        <v>331299.71007731458</v>
      </c>
      <c r="AG190" s="41">
        <v>662599.42015462916</v>
      </c>
    </row>
    <row r="191" spans="1:33">
      <c r="AF191" s="45">
        <v>331299.71007731458</v>
      </c>
      <c r="AG191" s="41">
        <v>331299.71007731458</v>
      </c>
    </row>
    <row r="192" spans="1:33">
      <c r="AG192" s="41">
        <v>0</v>
      </c>
    </row>
    <row r="193" spans="1:32">
      <c r="A193" s="256" t="s">
        <v>101</v>
      </c>
      <c r="B193" s="77">
        <v>6625994.2015462918</v>
      </c>
      <c r="C193" s="77">
        <v>6625994.2015462918</v>
      </c>
      <c r="D193" s="77">
        <v>6625994.2015462918</v>
      </c>
      <c r="E193" s="77">
        <v>6625994.2015462918</v>
      </c>
      <c r="F193" s="77">
        <v>6625994.2015462918</v>
      </c>
      <c r="G193" s="77">
        <v>6625994.2015462918</v>
      </c>
      <c r="H193" s="77">
        <v>6625994.2015462918</v>
      </c>
      <c r="I193" s="77">
        <v>6625994.2015462918</v>
      </c>
      <c r="J193" s="77">
        <v>6625994.2015462918</v>
      </c>
      <c r="K193" s="77">
        <v>6625994.2015462918</v>
      </c>
      <c r="L193" s="77">
        <v>6625994.2015462918</v>
      </c>
      <c r="M193" s="77">
        <v>6625994.2015462918</v>
      </c>
      <c r="N193" s="77">
        <v>6625994.2015462918</v>
      </c>
      <c r="O193" s="77">
        <v>6625994.2015462918</v>
      </c>
      <c r="P193" s="77">
        <v>6625994.2015462918</v>
      </c>
      <c r="Q193" s="77">
        <v>6625994.2015462918</v>
      </c>
      <c r="R193" s="77">
        <v>6625994.2015462918</v>
      </c>
      <c r="S193" s="77">
        <v>6625994.2015462918</v>
      </c>
      <c r="T193" s="77">
        <v>6625994.2015462918</v>
      </c>
      <c r="U193" s="77">
        <v>6625994.2015462918</v>
      </c>
      <c r="V193" s="77">
        <v>6625994.2015462918</v>
      </c>
      <c r="W193" s="77">
        <v>6625994.2015462918</v>
      </c>
      <c r="X193" s="77">
        <v>6625994.2015462918</v>
      </c>
      <c r="Y193" s="77">
        <v>6625994.2015462918</v>
      </c>
      <c r="Z193" s="77">
        <v>6625994.2015462918</v>
      </c>
      <c r="AA193" s="77">
        <v>6625994.2015462918</v>
      </c>
      <c r="AB193" s="77">
        <v>6625994.2015462918</v>
      </c>
      <c r="AC193" s="77">
        <v>6625994.2015462918</v>
      </c>
      <c r="AD193" s="77">
        <v>6625994.2015462918</v>
      </c>
      <c r="AE193" s="77">
        <v>6625994.2015462918</v>
      </c>
      <c r="AF193" s="77">
        <v>6625994.2015462918</v>
      </c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&amp;L&amp;A&amp;R&amp;D &amp;T</oddFooter>
  </headerFooter>
  <rowBreaks count="1" manualBreakCount="1"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48"/>
  <sheetViews>
    <sheetView zoomScaleNormal="100" zoomScaleSheetLayoutView="110" workbookViewId="0">
      <pane xSplit="1" ySplit="1" topLeftCell="B2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RowHeight="14.4"/>
  <cols>
    <col min="1" max="1" width="80" customWidth="1"/>
    <col min="2" max="2" width="17.5546875" customWidth="1"/>
    <col min="3" max="4" width="13.6640625" customWidth="1"/>
    <col min="5" max="6" width="14" customWidth="1"/>
    <col min="7" max="38" width="15.5546875" customWidth="1"/>
    <col min="39" max="39" width="18.44140625" customWidth="1"/>
  </cols>
  <sheetData>
    <row r="1" spans="1:39" ht="14.1" customHeight="1">
      <c r="A1" s="73"/>
      <c r="C1" s="82">
        <v>2012</v>
      </c>
      <c r="D1" s="82">
        <v>2013</v>
      </c>
      <c r="E1" s="82">
        <v>2016</v>
      </c>
      <c r="F1" s="82">
        <v>2017</v>
      </c>
      <c r="G1" s="82">
        <v>2018</v>
      </c>
      <c r="H1" s="82">
        <v>2019</v>
      </c>
      <c r="I1" s="82">
        <v>2020</v>
      </c>
      <c r="J1" s="82">
        <v>2021</v>
      </c>
      <c r="K1" s="82">
        <v>2022</v>
      </c>
      <c r="L1" s="82">
        <v>2023</v>
      </c>
      <c r="M1" s="82">
        <v>2024</v>
      </c>
      <c r="N1" s="82">
        <v>2025</v>
      </c>
      <c r="O1" s="82">
        <v>2026</v>
      </c>
      <c r="P1" s="82">
        <v>2027</v>
      </c>
      <c r="Q1" s="82">
        <v>2028</v>
      </c>
      <c r="R1" s="82">
        <v>2029</v>
      </c>
      <c r="S1" s="82">
        <v>2030</v>
      </c>
      <c r="T1" s="82">
        <v>2031</v>
      </c>
      <c r="U1" s="82">
        <v>2032</v>
      </c>
      <c r="V1" s="82">
        <v>2033</v>
      </c>
      <c r="W1" s="82">
        <v>2034</v>
      </c>
      <c r="X1" s="82">
        <v>2035</v>
      </c>
      <c r="Y1" s="82">
        <v>2036</v>
      </c>
      <c r="Z1" s="82">
        <v>2037</v>
      </c>
      <c r="AA1" s="82">
        <v>2038</v>
      </c>
      <c r="AB1" s="82">
        <v>2039</v>
      </c>
      <c r="AC1" s="82">
        <v>2040</v>
      </c>
      <c r="AD1" s="82">
        <v>2041</v>
      </c>
      <c r="AE1" s="82">
        <v>2042</v>
      </c>
      <c r="AF1" s="82">
        <v>2043</v>
      </c>
      <c r="AG1" s="82">
        <v>2044</v>
      </c>
      <c r="AH1" s="82">
        <v>2045</v>
      </c>
      <c r="AI1" s="82">
        <v>2046</v>
      </c>
      <c r="AJ1" s="82">
        <v>2047</v>
      </c>
      <c r="AK1" s="82">
        <v>2048</v>
      </c>
      <c r="AL1" s="82">
        <v>2049</v>
      </c>
      <c r="AM1" s="82" t="s">
        <v>0</v>
      </c>
    </row>
    <row r="2" spans="1:39" ht="18" customHeight="1">
      <c r="A2" s="67" t="s">
        <v>25</v>
      </c>
      <c r="E2" s="125"/>
    </row>
    <row r="3" spans="1:39">
      <c r="A3" s="12" t="s">
        <v>121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39">
      <c r="A4" t="s">
        <v>137</v>
      </c>
      <c r="C4" s="8"/>
      <c r="D4" s="8"/>
      <c r="E4" s="123"/>
      <c r="F4" s="123"/>
      <c r="G4" s="251">
        <v>580084</v>
      </c>
      <c r="H4" s="123">
        <v>597486.52</v>
      </c>
      <c r="I4" s="123">
        <v>615411.11560000002</v>
      </c>
      <c r="J4" s="123">
        <v>633873.44906800007</v>
      </c>
      <c r="K4" s="123">
        <v>652889.65254004009</v>
      </c>
      <c r="L4" s="123">
        <v>672476.34211624134</v>
      </c>
      <c r="M4" s="123">
        <v>692650.6323797286</v>
      </c>
      <c r="N4" s="123">
        <v>713430.15135112044</v>
      </c>
      <c r="O4" s="123">
        <v>734833.0558916541</v>
      </c>
      <c r="P4" s="123">
        <v>756878.04756840377</v>
      </c>
      <c r="Q4" s="123">
        <v>779584.38899545593</v>
      </c>
      <c r="R4" s="123">
        <v>802971.92066531966</v>
      </c>
      <c r="S4" s="123">
        <v>827061.07828527922</v>
      </c>
      <c r="T4" s="123">
        <v>851872.91063383757</v>
      </c>
      <c r="U4" s="123">
        <v>877429.09795285272</v>
      </c>
      <c r="V4" s="123">
        <v>903751.97089143831</v>
      </c>
      <c r="W4" s="123">
        <v>930864.53001818142</v>
      </c>
      <c r="X4" s="123">
        <v>958790.46591872687</v>
      </c>
      <c r="Y4" s="123">
        <v>987554.17989628867</v>
      </c>
      <c r="Z4" s="123">
        <v>1017180.8052931774</v>
      </c>
      <c r="AA4" s="123">
        <v>1047696.2294519726</v>
      </c>
      <c r="AB4" s="123">
        <v>1079127.1163355319</v>
      </c>
      <c r="AC4" s="123">
        <v>1111500.9298255979</v>
      </c>
      <c r="AD4" s="123">
        <v>1144845.9577203658</v>
      </c>
      <c r="AE4" s="123">
        <v>1179191.3364519768</v>
      </c>
      <c r="AF4" s="123">
        <v>1214567.0765455361</v>
      </c>
      <c r="AG4" s="123">
        <v>1251004.0888419021</v>
      </c>
      <c r="AH4" s="123">
        <v>1288534.2115071591</v>
      </c>
      <c r="AI4" s="123">
        <v>1327190.2378523739</v>
      </c>
      <c r="AJ4" s="123">
        <v>1367005.944987945</v>
      </c>
      <c r="AK4" s="123">
        <v>1408016.1233375834</v>
      </c>
      <c r="AL4" s="123">
        <v>1450256.607037711</v>
      </c>
      <c r="AM4" s="4">
        <v>29875926.174961403</v>
      </c>
    </row>
    <row r="5" spans="1:39">
      <c r="A5" t="s">
        <v>138</v>
      </c>
      <c r="C5" s="4"/>
      <c r="D5" s="109"/>
      <c r="E5" s="109"/>
      <c r="F5" s="109"/>
      <c r="G5" s="252">
        <v>226230</v>
      </c>
      <c r="H5" s="109">
        <v>233016.9</v>
      </c>
      <c r="I5" s="109">
        <v>240007.40700000001</v>
      </c>
      <c r="J5" s="109">
        <v>247207.62921000001</v>
      </c>
      <c r="K5" s="109">
        <v>254623.85808630002</v>
      </c>
      <c r="L5" s="109">
        <v>262262.573828889</v>
      </c>
      <c r="M5" s="109">
        <v>270130.45104375569</v>
      </c>
      <c r="N5" s="109">
        <v>278234.36457506835</v>
      </c>
      <c r="O5" s="109">
        <v>286581.39551232039</v>
      </c>
      <c r="P5" s="109">
        <v>295178.83737769001</v>
      </c>
      <c r="Q5" s="109">
        <v>304034.20249902073</v>
      </c>
      <c r="R5" s="109">
        <v>313155.22857399133</v>
      </c>
      <c r="S5" s="109">
        <v>322549.88543121109</v>
      </c>
      <c r="T5" s="109">
        <v>332226.38199414744</v>
      </c>
      <c r="U5" s="109">
        <v>342193.17345397186</v>
      </c>
      <c r="V5" s="109">
        <v>352458.96865759103</v>
      </c>
      <c r="W5" s="109">
        <v>363032.73771731876</v>
      </c>
      <c r="X5" s="109">
        <v>373923.71984883834</v>
      </c>
      <c r="Y5" s="109">
        <v>385141.43144430348</v>
      </c>
      <c r="Z5" s="109">
        <v>396695.67438763258</v>
      </c>
      <c r="AA5" s="109">
        <v>408596.54461926158</v>
      </c>
      <c r="AB5" s="109">
        <v>420854.44095783943</v>
      </c>
      <c r="AC5" s="109">
        <v>433480.07418657461</v>
      </c>
      <c r="AD5" s="109">
        <v>446484.47641217185</v>
      </c>
      <c r="AE5" s="109">
        <v>459879.01070453698</v>
      </c>
      <c r="AF5" s="109">
        <v>473675.38102567306</v>
      </c>
      <c r="AG5" s="109">
        <v>487885.64245644328</v>
      </c>
      <c r="AH5" s="109">
        <v>502522.21173013659</v>
      </c>
      <c r="AI5" s="109">
        <v>517597.8780820407</v>
      </c>
      <c r="AJ5" s="109">
        <v>533125.81442450196</v>
      </c>
      <c r="AK5" s="109">
        <v>549119.58885723702</v>
      </c>
      <c r="AL5" s="109">
        <v>565593.17652295413</v>
      </c>
      <c r="AM5" s="4">
        <v>11651469.060621422</v>
      </c>
    </row>
    <row r="6" spans="1:39" ht="15.6">
      <c r="A6" s="5" t="s">
        <v>100</v>
      </c>
      <c r="B6" s="2">
        <v>0.03</v>
      </c>
    </row>
    <row r="7" spans="1:39">
      <c r="A7" t="s">
        <v>132</v>
      </c>
      <c r="B7" s="1"/>
      <c r="E7" s="53"/>
      <c r="F7" s="53"/>
      <c r="G7" s="53"/>
      <c r="H7" s="289">
        <v>3780000</v>
      </c>
      <c r="I7" s="289">
        <v>3870000</v>
      </c>
      <c r="J7" s="289">
        <v>3990000</v>
      </c>
      <c r="K7" s="109">
        <v>4109700</v>
      </c>
      <c r="L7" s="109">
        <v>4232991</v>
      </c>
      <c r="M7" s="109">
        <v>4359980.7300000004</v>
      </c>
      <c r="N7" s="109">
        <v>4490780.1519000009</v>
      </c>
      <c r="O7" s="109">
        <v>4625503.5564570008</v>
      </c>
      <c r="P7" s="109">
        <v>4764268.663150711</v>
      </c>
      <c r="Q7" s="109">
        <v>4907196.7230452327</v>
      </c>
      <c r="R7" s="109">
        <v>5054412.6247365894</v>
      </c>
      <c r="S7" s="109">
        <v>5206045.0034786873</v>
      </c>
      <c r="T7" s="109">
        <v>5362226.3535830481</v>
      </c>
      <c r="U7" s="109">
        <v>5523093.1441905396</v>
      </c>
      <c r="V7" s="109">
        <v>5688785.9385162555</v>
      </c>
      <c r="W7" s="109">
        <v>5859449.5166717432</v>
      </c>
      <c r="X7" s="109">
        <v>6035233.0021718955</v>
      </c>
      <c r="Y7" s="109">
        <v>6216289.9922370519</v>
      </c>
      <c r="Z7" s="109">
        <v>6402778.6920041637</v>
      </c>
      <c r="AA7" s="109">
        <v>6594862.0527642891</v>
      </c>
      <c r="AB7" s="109">
        <v>6792707.9143472174</v>
      </c>
      <c r="AC7" s="109">
        <v>6996489.1517776344</v>
      </c>
      <c r="AD7" s="109">
        <v>7206383.8263309635</v>
      </c>
      <c r="AE7" s="109">
        <v>7422575.3411208922</v>
      </c>
      <c r="AF7" s="109">
        <v>7645252.6013545189</v>
      </c>
      <c r="AG7" s="109">
        <v>7874610.1793951541</v>
      </c>
      <c r="AH7" s="109">
        <v>8110848.4847770091</v>
      </c>
      <c r="AI7" s="109">
        <v>8354173.9393203193</v>
      </c>
      <c r="AJ7" s="109">
        <v>8604799.157499928</v>
      </c>
      <c r="AK7" s="109">
        <v>8862943.1322249267</v>
      </c>
      <c r="AL7" s="109">
        <v>9128831.4261916745</v>
      </c>
      <c r="AM7" s="4">
        <v>188073212.29924744</v>
      </c>
    </row>
    <row r="8" spans="1:39">
      <c r="A8" t="s">
        <v>133</v>
      </c>
      <c r="G8" s="78"/>
      <c r="H8" s="3">
        <v>200100</v>
      </c>
      <c r="I8" s="3">
        <v>206103</v>
      </c>
      <c r="J8" s="3">
        <v>212286.09</v>
      </c>
      <c r="K8" s="3">
        <v>218654.6727</v>
      </c>
      <c r="L8" s="3">
        <v>225214.31288099999</v>
      </c>
      <c r="M8" s="3">
        <v>231970.74226743</v>
      </c>
      <c r="N8" s="3">
        <v>238929.86453545291</v>
      </c>
      <c r="O8" s="3">
        <v>246097.76047151649</v>
      </c>
      <c r="P8" s="3">
        <v>253480.69328566198</v>
      </c>
      <c r="Q8" s="3">
        <v>261085.11408423184</v>
      </c>
      <c r="R8" s="3">
        <v>268917.66750675882</v>
      </c>
      <c r="S8" s="3">
        <v>276985.1975319616</v>
      </c>
      <c r="T8" s="3">
        <v>285294.75345792045</v>
      </c>
      <c r="U8" s="3">
        <v>293853.59606165806</v>
      </c>
      <c r="V8" s="3">
        <v>302669.2039435078</v>
      </c>
      <c r="W8" s="3">
        <v>311749.28006181301</v>
      </c>
      <c r="X8" s="3">
        <v>321101.75846366741</v>
      </c>
      <c r="Y8" s="3">
        <v>330734.81121757743</v>
      </c>
      <c r="Z8" s="3">
        <v>340656.85555410472</v>
      </c>
      <c r="AA8" s="3">
        <v>350876.56122072786</v>
      </c>
      <c r="AB8" s="3">
        <v>361402.85805734969</v>
      </c>
      <c r="AC8" s="3">
        <v>372244.9437990702</v>
      </c>
      <c r="AD8" s="3">
        <v>383412.29211304232</v>
      </c>
      <c r="AE8" s="3">
        <v>394914.6608764336</v>
      </c>
      <c r="AF8" s="3">
        <v>406762.10070272663</v>
      </c>
      <c r="AG8" s="3">
        <v>418964.96372380841</v>
      </c>
      <c r="AH8" s="3">
        <v>431533.91263552266</v>
      </c>
      <c r="AI8" s="3">
        <v>444479.93001458835</v>
      </c>
      <c r="AJ8" s="3">
        <v>457814.32791502599</v>
      </c>
      <c r="AK8" s="3">
        <v>471548.75775247678</v>
      </c>
      <c r="AL8" s="3">
        <v>485695.2204850511</v>
      </c>
      <c r="AM8" s="4">
        <v>10005535.903320085</v>
      </c>
    </row>
    <row r="9" spans="1:39">
      <c r="A9" t="s">
        <v>143</v>
      </c>
      <c r="G9" s="78"/>
      <c r="H9" s="3">
        <v>40020</v>
      </c>
      <c r="I9" s="3">
        <v>41220.6</v>
      </c>
      <c r="J9" s="3">
        <v>42457.218000000001</v>
      </c>
      <c r="K9" s="3">
        <v>43730.934540000002</v>
      </c>
      <c r="L9" s="3">
        <v>45042.862576200001</v>
      </c>
      <c r="M9" s="3">
        <v>46394.148453485999</v>
      </c>
      <c r="N9" s="3">
        <v>47785.972907090581</v>
      </c>
      <c r="O9" s="3">
        <v>49219.552094303297</v>
      </c>
      <c r="P9" s="3">
        <v>50696.138657132396</v>
      </c>
      <c r="Q9" s="3">
        <v>52217.022816846365</v>
      </c>
      <c r="R9" s="3">
        <v>53783.533501351754</v>
      </c>
      <c r="S9" s="3">
        <v>55397.039506392306</v>
      </c>
      <c r="T9" s="3">
        <v>57058.950691584076</v>
      </c>
      <c r="U9" s="3">
        <v>58770.719212331598</v>
      </c>
      <c r="V9" s="3">
        <v>60533.840788701549</v>
      </c>
      <c r="W9" s="3">
        <v>62349.856012362594</v>
      </c>
      <c r="X9" s="3">
        <v>64220.351692733471</v>
      </c>
      <c r="Y9" s="3">
        <v>66146.962243515474</v>
      </c>
      <c r="Z9" s="3">
        <v>68131.371110820939</v>
      </c>
      <c r="AA9" s="3">
        <v>70175.312244145563</v>
      </c>
      <c r="AB9" s="3">
        <v>72280.571611469932</v>
      </c>
      <c r="AC9" s="3">
        <v>74448.988759814034</v>
      </c>
      <c r="AD9" s="3">
        <v>76682.458422608455</v>
      </c>
      <c r="AE9" s="3">
        <v>78982.932175286711</v>
      </c>
      <c r="AF9" s="3">
        <v>81352.420140545306</v>
      </c>
      <c r="AG9" s="3">
        <v>83792.992744761665</v>
      </c>
      <c r="AH9" s="3">
        <v>86306.782527104515</v>
      </c>
      <c r="AI9" s="3">
        <v>88895.986002917649</v>
      </c>
      <c r="AJ9" s="3">
        <v>91562.865583005172</v>
      </c>
      <c r="AK9" s="3">
        <v>94309.751550495334</v>
      </c>
      <c r="AL9" s="3">
        <v>97139.044097010192</v>
      </c>
      <c r="AM9" s="4">
        <v>2001107.1806640173</v>
      </c>
    </row>
    <row r="10" spans="1:39">
      <c r="A10" t="s">
        <v>134</v>
      </c>
      <c r="H10" s="78">
        <v>325000</v>
      </c>
      <c r="I10" s="3">
        <v>334750</v>
      </c>
      <c r="J10" s="3">
        <v>344792.5</v>
      </c>
      <c r="K10" s="3">
        <v>355136.27500000002</v>
      </c>
      <c r="L10" s="3">
        <v>365790.36325000005</v>
      </c>
      <c r="M10" s="3">
        <v>376764.07414750004</v>
      </c>
      <c r="N10" s="3">
        <v>388066.99637192505</v>
      </c>
      <c r="O10" s="3">
        <v>399709.00626308279</v>
      </c>
      <c r="P10" s="3">
        <v>411700.27645097527</v>
      </c>
      <c r="Q10" s="3">
        <v>424051.28474450455</v>
      </c>
      <c r="R10" s="3">
        <v>436772.8232868397</v>
      </c>
      <c r="S10" s="3">
        <v>449876.00798544491</v>
      </c>
      <c r="T10" s="3">
        <v>463372.28822500823</v>
      </c>
      <c r="U10" s="3">
        <v>477273.45687175851</v>
      </c>
      <c r="V10" s="3">
        <v>491591.66057791124</v>
      </c>
      <c r="W10" s="3">
        <v>506339.41039524856</v>
      </c>
      <c r="X10" s="3">
        <v>521529.59270710603</v>
      </c>
      <c r="Y10" s="3">
        <v>537175.48048831918</v>
      </c>
      <c r="Z10" s="3">
        <v>553290.74490296876</v>
      </c>
      <c r="AA10" s="3">
        <v>569889.46725005785</v>
      </c>
      <c r="AB10" s="3">
        <v>586986.15126755962</v>
      </c>
      <c r="AC10" s="3">
        <v>604595.73580558645</v>
      </c>
      <c r="AD10" s="3">
        <v>622733.60787975404</v>
      </c>
      <c r="AE10" s="3">
        <v>641415.61611614667</v>
      </c>
      <c r="AF10" s="3">
        <v>660658.08459963102</v>
      </c>
      <c r="AG10" s="3">
        <v>680477.82713761996</v>
      </c>
      <c r="AH10" s="3">
        <v>700892.16195174854</v>
      </c>
      <c r="AI10" s="3">
        <v>721918.92681030103</v>
      </c>
      <c r="AJ10" s="3">
        <v>743576.4946146101</v>
      </c>
      <c r="AK10" s="3">
        <v>765883.78945304838</v>
      </c>
      <c r="AL10" s="3">
        <v>788860.30313663988</v>
      </c>
      <c r="AM10" s="4">
        <v>16250870.407691296</v>
      </c>
    </row>
    <row r="11" spans="1:39">
      <c r="A11" t="s">
        <v>135</v>
      </c>
      <c r="G11" s="78"/>
      <c r="H11" s="78">
        <v>165000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>
        <v>165000</v>
      </c>
    </row>
    <row r="12" spans="1:39">
      <c r="A12" t="s">
        <v>136</v>
      </c>
      <c r="H12" s="78">
        <v>150000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>
        <v>150000</v>
      </c>
    </row>
    <row r="13" spans="1:39" ht="15" customHeight="1">
      <c r="A13" s="98" t="s">
        <v>142</v>
      </c>
      <c r="G13" s="9"/>
      <c r="H13" s="9">
        <v>5490623.4199999999</v>
      </c>
      <c r="I13" s="9">
        <v>5307492.1225999994</v>
      </c>
      <c r="J13" s="9">
        <v>5470616.8862780007</v>
      </c>
      <c r="K13" s="9">
        <v>5634735.3928663405</v>
      </c>
      <c r="L13" s="9">
        <v>5803777.4546523308</v>
      </c>
      <c r="M13" s="9">
        <v>5977890.7782919006</v>
      </c>
      <c r="N13" s="9">
        <v>6157227.5016406579</v>
      </c>
      <c r="O13" s="9">
        <v>6341944.3266898775</v>
      </c>
      <c r="P13" s="9">
        <v>6532202.6564905737</v>
      </c>
      <c r="Q13" s="9">
        <v>6728168.7361852918</v>
      </c>
      <c r="R13" s="9">
        <v>6930013.7982708514</v>
      </c>
      <c r="S13" s="9">
        <v>7137914.2122189766</v>
      </c>
      <c r="T13" s="9">
        <v>7352051.638585547</v>
      </c>
      <c r="U13" s="9">
        <v>7572613.1877431124</v>
      </c>
      <c r="V13" s="9">
        <v>7799791.5833754046</v>
      </c>
      <c r="W13" s="9">
        <v>8033785.330876668</v>
      </c>
      <c r="X13" s="9">
        <v>8274798.8908029674</v>
      </c>
      <c r="Y13" s="9">
        <v>8523042.8575270548</v>
      </c>
      <c r="Z13" s="9">
        <v>8778734.1432528682</v>
      </c>
      <c r="AA13" s="9">
        <v>9042096.1675504558</v>
      </c>
      <c r="AB13" s="9">
        <v>9313359.0525769684</v>
      </c>
      <c r="AC13" s="9">
        <v>9592759.8241542783</v>
      </c>
      <c r="AD13" s="9">
        <v>9880542.6188789066</v>
      </c>
      <c r="AE13" s="9">
        <v>10176958.897445275</v>
      </c>
      <c r="AF13" s="9">
        <v>10482267.664368631</v>
      </c>
      <c r="AG13" s="9">
        <v>10796735.69429969</v>
      </c>
      <c r="AH13" s="9">
        <v>11120637.76512868</v>
      </c>
      <c r="AI13" s="9">
        <v>11454256.898082541</v>
      </c>
      <c r="AJ13" s="9">
        <v>11797884.605025016</v>
      </c>
      <c r="AK13" s="9">
        <v>12151821.143175768</v>
      </c>
      <c r="AL13" s="9">
        <v>12516375.777471039</v>
      </c>
      <c r="AM13" s="11">
        <v>258173121.02650565</v>
      </c>
    </row>
    <row r="14" spans="1:39" ht="7.2" customHeight="1">
      <c r="A14" s="92"/>
      <c r="B14" s="91"/>
      <c r="C14" s="91"/>
      <c r="D14" s="91"/>
      <c r="E14" s="91"/>
      <c r="F14" s="91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1"/>
    </row>
    <row r="15" spans="1:39" ht="15.6">
      <c r="A15" s="74" t="s">
        <v>122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9" ht="14.4" customHeight="1">
      <c r="A16" s="15" t="s">
        <v>10</v>
      </c>
      <c r="B16" s="115">
        <v>107837567.1675</v>
      </c>
    </row>
    <row r="17" spans="1:39" ht="14.4" customHeight="1">
      <c r="A17" s="15" t="s">
        <v>33</v>
      </c>
      <c r="B17" s="116">
        <v>2019</v>
      </c>
    </row>
    <row r="18" spans="1:39" ht="14.4" customHeight="1">
      <c r="A18" s="15" t="s">
        <v>113</v>
      </c>
      <c r="B18" s="115">
        <v>2700000</v>
      </c>
    </row>
    <row r="19" spans="1:39" ht="14.4" customHeight="1">
      <c r="A19" s="15" t="s">
        <v>141</v>
      </c>
      <c r="B19" s="115">
        <v>320000</v>
      </c>
    </row>
    <row r="20" spans="1:39" ht="14.4" customHeight="1">
      <c r="A20" s="15" t="s">
        <v>114</v>
      </c>
      <c r="B20" s="115">
        <v>1170000</v>
      </c>
    </row>
    <row r="21" spans="1:39" ht="14.4" customHeight="1">
      <c r="A21" s="15" t="s">
        <v>34</v>
      </c>
      <c r="B21" s="116">
        <v>2020</v>
      </c>
    </row>
    <row r="22" spans="1:39" ht="14.4" customHeight="1">
      <c r="A22" s="15" t="s">
        <v>22</v>
      </c>
      <c r="B22" s="268">
        <v>3.7499999999999999E-2</v>
      </c>
    </row>
    <row r="23" spans="1:39" ht="14.4" customHeight="1">
      <c r="A23" s="15" t="s">
        <v>125</v>
      </c>
      <c r="B23" s="117">
        <v>29</v>
      </c>
    </row>
    <row r="24" spans="1:39" ht="14.4" customHeight="1">
      <c r="A24" s="15" t="s">
        <v>31</v>
      </c>
      <c r="B24" s="117" t="s">
        <v>14</v>
      </c>
      <c r="C24" s="124" t="s">
        <v>32</v>
      </c>
    </row>
    <row r="25" spans="1:39" ht="14.4" customHeight="1">
      <c r="A25" s="15" t="s">
        <v>23</v>
      </c>
      <c r="B25" s="268">
        <v>2.4E-2</v>
      </c>
    </row>
    <row r="26" spans="1:39" ht="14.4" customHeight="1">
      <c r="A26" s="15" t="s">
        <v>126</v>
      </c>
      <c r="B26" s="117">
        <v>1</v>
      </c>
    </row>
    <row r="27" spans="1:39" ht="14.4" customHeight="1">
      <c r="A27" s="79" t="s">
        <v>123</v>
      </c>
      <c r="B27" s="115">
        <v>112027567.1675</v>
      </c>
    </row>
    <row r="28" spans="1:39" ht="14.7" customHeight="1">
      <c r="A28" s="110" t="s">
        <v>115</v>
      </c>
      <c r="B28" s="51"/>
      <c r="H28" s="101">
        <v>2688661.6120200003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M28" s="129">
        <v>2688661.6120200003</v>
      </c>
    </row>
    <row r="29" spans="1:39" ht="14.7" customHeight="1">
      <c r="A29" s="110" t="s">
        <v>154</v>
      </c>
      <c r="H29" s="77" t="s">
        <v>150</v>
      </c>
      <c r="I29" s="103">
        <v>6170954.0562743181</v>
      </c>
      <c r="J29" s="77">
        <v>6170954.0562743181</v>
      </c>
      <c r="K29" s="77">
        <v>6170954.0562743181</v>
      </c>
      <c r="L29" s="77">
        <v>6170954.0562743181</v>
      </c>
      <c r="M29" s="77">
        <v>6170954.0562743181</v>
      </c>
      <c r="N29" s="77">
        <v>6170954.0562743181</v>
      </c>
      <c r="O29" s="77">
        <v>6170954.0562743181</v>
      </c>
      <c r="P29" s="77">
        <v>6170954.0562743181</v>
      </c>
      <c r="Q29" s="77">
        <v>6170954.0562743181</v>
      </c>
      <c r="R29" s="77">
        <v>6170954.0562743181</v>
      </c>
      <c r="S29" s="77">
        <v>6170954.0562743181</v>
      </c>
      <c r="T29" s="77">
        <v>6170954.0562743181</v>
      </c>
      <c r="U29" s="77">
        <v>6170954.0562743181</v>
      </c>
      <c r="V29" s="77">
        <v>6170954.0562743181</v>
      </c>
      <c r="W29" s="77">
        <v>6170954.0562743181</v>
      </c>
      <c r="X29" s="77">
        <v>6170954.0562743181</v>
      </c>
      <c r="Y29" s="77">
        <v>6170954.0562743181</v>
      </c>
      <c r="Z29" s="77">
        <v>6170954.0562743181</v>
      </c>
      <c r="AA29" s="77">
        <v>6170954.0562743181</v>
      </c>
      <c r="AB29" s="77">
        <v>6170954.0562743181</v>
      </c>
      <c r="AC29" s="77">
        <v>6170954.0562743181</v>
      </c>
      <c r="AD29" s="77">
        <v>6170954.0562743181</v>
      </c>
      <c r="AE29" s="77">
        <v>6170954.0562743181</v>
      </c>
      <c r="AF29" s="77">
        <v>6170954.0562743181</v>
      </c>
      <c r="AG29" s="77">
        <v>6170954.0562743181</v>
      </c>
      <c r="AH29" s="77">
        <v>6170954.0562743181</v>
      </c>
      <c r="AI29" s="77">
        <v>6170954.0562743181</v>
      </c>
      <c r="AJ29" s="77">
        <v>6170954.0562743181</v>
      </c>
      <c r="AK29" s="77">
        <v>6170954.0562743181</v>
      </c>
      <c r="AL29" s="262">
        <v>0</v>
      </c>
      <c r="AM29" s="129">
        <v>178957667.63195533</v>
      </c>
    </row>
    <row r="30" spans="1:39" ht="15" hidden="1" customHeight="1" thickBot="1">
      <c r="A30" s="110" t="s">
        <v>116</v>
      </c>
      <c r="H30" s="77"/>
      <c r="I30" s="77">
        <v>6402364.8300000001</v>
      </c>
      <c r="J30" s="77">
        <v>6402364.8300000001</v>
      </c>
      <c r="K30" s="77">
        <v>6402364.8300000001</v>
      </c>
      <c r="L30" s="77">
        <v>6402364.8300000001</v>
      </c>
      <c r="M30" s="77">
        <v>6402364.8300000001</v>
      </c>
      <c r="N30" s="77">
        <v>6402364.8300000001</v>
      </c>
      <c r="O30" s="77">
        <v>6402364.8300000001</v>
      </c>
      <c r="P30" s="77">
        <v>6402364.8300000001</v>
      </c>
      <c r="Q30" s="77">
        <v>6402364.8300000001</v>
      </c>
      <c r="R30" s="77">
        <v>6402364.8300000001</v>
      </c>
      <c r="S30" s="77">
        <v>6402364.8300000001</v>
      </c>
      <c r="T30" s="77">
        <v>6402364.8300000001</v>
      </c>
      <c r="U30" s="77">
        <v>6402364.8300000001</v>
      </c>
      <c r="V30" s="77">
        <v>6402364.8300000001</v>
      </c>
      <c r="W30" s="77">
        <v>6402364.8300000001</v>
      </c>
      <c r="X30" s="77">
        <v>6402364.8300000001</v>
      </c>
      <c r="Y30" s="77">
        <v>6402364.8300000001</v>
      </c>
      <c r="Z30" s="77">
        <v>6402364.8300000001</v>
      </c>
      <c r="AA30" s="77">
        <v>6402364.8300000001</v>
      </c>
      <c r="AB30" s="77">
        <v>6402364.8300000001</v>
      </c>
      <c r="AC30" s="77">
        <v>6402364.8300000001</v>
      </c>
      <c r="AD30" s="77">
        <v>6402364.8300000001</v>
      </c>
      <c r="AE30" s="77">
        <v>6402364.8300000001</v>
      </c>
      <c r="AF30" s="77">
        <v>6402364.8300000001</v>
      </c>
      <c r="AG30" s="77">
        <v>6402364.8300000001</v>
      </c>
      <c r="AH30" s="77">
        <v>6402364.8300000001</v>
      </c>
      <c r="AI30" s="77">
        <v>6402364.8300000001</v>
      </c>
      <c r="AJ30" s="77">
        <v>6402364.8300000001</v>
      </c>
      <c r="AK30" s="260">
        <v>6402364.8300000001</v>
      </c>
      <c r="AL30" s="261">
        <v>0</v>
      </c>
      <c r="AM30" s="129">
        <v>185668580.07000008</v>
      </c>
    </row>
    <row r="31" spans="1:39" ht="7.35" customHeight="1"/>
    <row r="32" spans="1:39" ht="14.4" customHeight="1">
      <c r="A32" s="75" t="s">
        <v>155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9" ht="14.7" customHeight="1">
      <c r="A33" s="15" t="s">
        <v>117</v>
      </c>
      <c r="B33" s="118">
        <v>2700000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9"/>
      <c r="Z33" s="99"/>
      <c r="AA33" s="99"/>
      <c r="AB33" s="100"/>
      <c r="AC33" s="100"/>
      <c r="AD33" s="100"/>
      <c r="AE33" s="100"/>
      <c r="AF33" s="100"/>
      <c r="AG33" s="100"/>
      <c r="AI33" s="100"/>
      <c r="AJ33" s="100"/>
      <c r="AK33" s="100"/>
      <c r="AL33" s="100"/>
      <c r="AM33" s="101"/>
    </row>
    <row r="34" spans="1:39" ht="14.7" customHeight="1">
      <c r="A34" s="15" t="s">
        <v>118</v>
      </c>
      <c r="B34" s="268">
        <v>3.2500000000000001E-2</v>
      </c>
      <c r="D34" s="17"/>
      <c r="E34" s="17"/>
      <c r="F34" s="1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9" ht="14.7" customHeight="1">
      <c r="A35" s="15" t="s">
        <v>119</v>
      </c>
      <c r="B35" s="117">
        <v>20</v>
      </c>
    </row>
    <row r="36" spans="1:39" ht="14.7" customHeight="1">
      <c r="A36" s="15" t="s">
        <v>140</v>
      </c>
      <c r="B36" s="269">
        <v>0.05</v>
      </c>
    </row>
    <row r="37" spans="1:39" ht="14.7" customHeight="1">
      <c r="A37" s="15" t="s">
        <v>139</v>
      </c>
      <c r="B37" s="117">
        <v>25</v>
      </c>
    </row>
    <row r="38" spans="1:39" ht="14.7" customHeight="1">
      <c r="A38" s="111" t="s">
        <v>120</v>
      </c>
      <c r="B38" s="52"/>
      <c r="H38" s="9">
        <v>0</v>
      </c>
      <c r="I38" s="9">
        <v>185702.98641451105</v>
      </c>
      <c r="J38" s="9">
        <v>371405.9728290221</v>
      </c>
      <c r="K38" s="9">
        <v>547308.66478658759</v>
      </c>
      <c r="L38" s="9">
        <v>723211.35674415308</v>
      </c>
      <c r="M38" s="9">
        <v>899114.04870171857</v>
      </c>
      <c r="N38" s="9">
        <v>1088014.5541915062</v>
      </c>
      <c r="O38" s="9">
        <v>1276915.059681294</v>
      </c>
      <c r="P38" s="9">
        <v>1465815.5651710818</v>
      </c>
      <c r="Q38" s="9">
        <v>1668625.2645143652</v>
      </c>
      <c r="R38" s="9">
        <v>1871434.9638576487</v>
      </c>
      <c r="S38" s="9">
        <v>2074244.6632009321</v>
      </c>
      <c r="T38" s="9">
        <v>2291935.566381461</v>
      </c>
      <c r="U38" s="9">
        <v>2509626.4695619894</v>
      </c>
      <c r="V38" s="9">
        <v>2727317.3727425179</v>
      </c>
      <c r="W38" s="9">
        <v>2960925.9574969737</v>
      </c>
      <c r="X38" s="9">
        <v>3194534.5422514295</v>
      </c>
      <c r="Y38" s="9">
        <v>3428143.1270058854</v>
      </c>
      <c r="Z38" s="9">
        <v>3678774.4097417812</v>
      </c>
      <c r="AA38" s="9">
        <v>3929405.692477677</v>
      </c>
      <c r="AB38" s="9">
        <v>4180036.9752135728</v>
      </c>
      <c r="AC38" s="9">
        <v>4263165.8420158541</v>
      </c>
      <c r="AD38" s="9">
        <v>4346294.7088181358</v>
      </c>
      <c r="AE38" s="9">
        <v>4439223.8700773623</v>
      </c>
      <c r="AF38" s="9">
        <v>4551608.9087949097</v>
      </c>
      <c r="AG38" s="9">
        <v>4663993.9475124571</v>
      </c>
      <c r="AH38" s="9">
        <v>4763381.1726977816</v>
      </c>
      <c r="AI38" s="9">
        <v>4899015.931651419</v>
      </c>
      <c r="AJ38" s="9">
        <v>5034650.6906050574</v>
      </c>
      <c r="AK38" s="9">
        <v>5156376.2557051992</v>
      </c>
      <c r="AL38" s="9">
        <v>5284866.2664392311</v>
      </c>
      <c r="AM38" s="129">
        <v>88475070.807283506</v>
      </c>
    </row>
    <row r="39" spans="1:39" ht="14.7" customHeight="1">
      <c r="A39" s="98" t="s">
        <v>156</v>
      </c>
      <c r="G39" s="13"/>
      <c r="H39" s="199">
        <v>2688661.6120200003</v>
      </c>
      <c r="I39" s="199">
        <v>6356657.0426888289</v>
      </c>
      <c r="J39" s="199">
        <v>6542360.0291033406</v>
      </c>
      <c r="K39" s="199">
        <v>6718262.7210609056</v>
      </c>
      <c r="L39" s="199">
        <v>6894165.4130184716</v>
      </c>
      <c r="M39" s="199">
        <v>7070068.1049760366</v>
      </c>
      <c r="N39" s="199">
        <v>7258968.6104658246</v>
      </c>
      <c r="O39" s="199">
        <v>7447869.1159556117</v>
      </c>
      <c r="P39" s="199">
        <v>7636769.6214453997</v>
      </c>
      <c r="Q39" s="199">
        <v>7839579.3207886834</v>
      </c>
      <c r="R39" s="199">
        <v>8042389.020131967</v>
      </c>
      <c r="S39" s="199">
        <v>8245198.7194752507</v>
      </c>
      <c r="T39" s="199">
        <v>8462889.6226557791</v>
      </c>
      <c r="U39" s="199">
        <v>8680580.5258363076</v>
      </c>
      <c r="V39" s="199">
        <v>8898271.429016836</v>
      </c>
      <c r="W39" s="199">
        <v>9131880.0137712918</v>
      </c>
      <c r="X39" s="199">
        <v>9365488.5985257477</v>
      </c>
      <c r="Y39" s="199">
        <v>9599097.1832802035</v>
      </c>
      <c r="Z39" s="199">
        <v>9849728.4660160989</v>
      </c>
      <c r="AA39" s="199">
        <v>10100359.748751994</v>
      </c>
      <c r="AB39" s="199">
        <v>10350991.031487891</v>
      </c>
      <c r="AC39" s="199">
        <v>10434119.898290172</v>
      </c>
      <c r="AD39" s="199">
        <v>10517248.765092455</v>
      </c>
      <c r="AE39" s="199">
        <v>10610177.926351681</v>
      </c>
      <c r="AF39" s="199">
        <v>10722562.965069227</v>
      </c>
      <c r="AG39" s="199">
        <v>10834948.003786776</v>
      </c>
      <c r="AH39" s="199">
        <v>10934335.2289721</v>
      </c>
      <c r="AI39" s="199">
        <v>11069969.987925738</v>
      </c>
      <c r="AJ39" s="199">
        <v>11205604.746879376</v>
      </c>
      <c r="AK39" s="199">
        <v>11327330.311979517</v>
      </c>
      <c r="AL39" s="199">
        <v>5284866.2664392311</v>
      </c>
      <c r="AM39" s="13">
        <v>270121400.0512588</v>
      </c>
    </row>
    <row r="40" spans="1:39" hidden="1">
      <c r="A40" s="98" t="s">
        <v>102</v>
      </c>
      <c r="G40" s="13"/>
      <c r="H40" s="199">
        <v>2688661.6120200003</v>
      </c>
      <c r="I40" s="199">
        <v>6588067.8164145108</v>
      </c>
      <c r="J40" s="199">
        <v>6773770.8028290225</v>
      </c>
      <c r="K40" s="199">
        <v>6949673.4947865875</v>
      </c>
      <c r="L40" s="199">
        <v>7125576.1867441535</v>
      </c>
      <c r="M40" s="199">
        <v>7301478.8787017185</v>
      </c>
      <c r="N40" s="199">
        <v>7490379.3841915065</v>
      </c>
      <c r="O40" s="199">
        <v>7679279.8896812946</v>
      </c>
      <c r="P40" s="199">
        <v>7868180.3951710816</v>
      </c>
      <c r="Q40" s="199">
        <v>8070990.0945143653</v>
      </c>
      <c r="R40" s="199">
        <v>8273799.793857649</v>
      </c>
      <c r="S40" s="199">
        <v>8476609.4932009317</v>
      </c>
      <c r="T40" s="199">
        <v>8694300.3963814601</v>
      </c>
      <c r="U40" s="199">
        <v>8911991.2995619886</v>
      </c>
      <c r="V40" s="199">
        <v>9129682.202742517</v>
      </c>
      <c r="W40" s="199">
        <v>9363290.7874969728</v>
      </c>
      <c r="X40" s="199">
        <v>9596899.3722514287</v>
      </c>
      <c r="Y40" s="199">
        <v>9830507.9570058845</v>
      </c>
      <c r="Z40" s="199">
        <v>10081139.239741782</v>
      </c>
      <c r="AA40" s="199">
        <v>10331770.522477677</v>
      </c>
      <c r="AB40" s="199">
        <v>10582401.805213572</v>
      </c>
      <c r="AC40" s="199">
        <v>10665530.672015853</v>
      </c>
      <c r="AD40" s="199">
        <v>10748659.538818136</v>
      </c>
      <c r="AE40" s="199">
        <v>10841588.700077362</v>
      </c>
      <c r="AF40" s="199">
        <v>10953973.73879491</v>
      </c>
      <c r="AG40" s="199">
        <v>11066358.777512457</v>
      </c>
      <c r="AH40" s="199">
        <v>11165746.002697781</v>
      </c>
      <c r="AI40" s="199">
        <v>11301380.761651419</v>
      </c>
      <c r="AJ40" s="199">
        <v>11437015.520605057</v>
      </c>
      <c r="AK40" s="199">
        <v>11558741.085705198</v>
      </c>
      <c r="AL40" s="199">
        <v>5284866.2664392311</v>
      </c>
      <c r="AM40" s="13">
        <v>276832312.48930359</v>
      </c>
    </row>
    <row r="41" spans="1:39" ht="7.2" customHeight="1" thickBot="1">
      <c r="A41" s="72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81"/>
      <c r="AA41" s="81"/>
    </row>
    <row r="42" spans="1:39" ht="18" customHeight="1" thickTop="1" thickBot="1">
      <c r="A42" s="270" t="s">
        <v>157</v>
      </c>
      <c r="G42" s="76"/>
      <c r="H42" s="271">
        <v>8179285.0320200007</v>
      </c>
      <c r="I42" s="271">
        <v>11664149.165288828</v>
      </c>
      <c r="J42" s="271">
        <v>12012976.915381342</v>
      </c>
      <c r="K42" s="271">
        <v>12352998.113927245</v>
      </c>
      <c r="L42" s="271">
        <v>12697942.867670802</v>
      </c>
      <c r="M42" s="271">
        <v>13047958.883267937</v>
      </c>
      <c r="N42" s="271">
        <v>13416196.112106483</v>
      </c>
      <c r="O42" s="271">
        <v>13789813.44264549</v>
      </c>
      <c r="P42" s="271">
        <v>14168972.277935974</v>
      </c>
      <c r="Q42" s="271">
        <v>14567748.056973975</v>
      </c>
      <c r="R42" s="271">
        <v>14972402.818402819</v>
      </c>
      <c r="S42" s="271">
        <v>15383112.931694228</v>
      </c>
      <c r="T42" s="271">
        <v>15814941.261241326</v>
      </c>
      <c r="U42" s="271">
        <v>16253193.71357942</v>
      </c>
      <c r="V42" s="271">
        <v>16698063.012392242</v>
      </c>
      <c r="W42" s="271">
        <v>17165665.344647959</v>
      </c>
      <c r="X42" s="271">
        <v>17640287.489328716</v>
      </c>
      <c r="Y42" s="271">
        <v>18122140.040807258</v>
      </c>
      <c r="Z42" s="271">
        <v>18628462.609268967</v>
      </c>
      <c r="AA42" s="271">
        <v>19142455.91630245</v>
      </c>
      <c r="AB42" s="271">
        <v>19664350.08406486</v>
      </c>
      <c r="AC42" s="271">
        <v>20026879.722444452</v>
      </c>
      <c r="AD42" s="271">
        <v>20397791.383971363</v>
      </c>
      <c r="AE42" s="271">
        <v>20787136.823796958</v>
      </c>
      <c r="AF42" s="271">
        <v>21204830.629437856</v>
      </c>
      <c r="AG42" s="271">
        <v>21631683.698086467</v>
      </c>
      <c r="AH42" s="271">
        <v>22054972.994100779</v>
      </c>
      <c r="AI42" s="271">
        <v>22524226.886008278</v>
      </c>
      <c r="AJ42" s="271">
        <v>23003489.351904392</v>
      </c>
      <c r="AK42" s="272">
        <v>23479151.455155283</v>
      </c>
      <c r="AL42" s="273">
        <v>17801242.043910272</v>
      </c>
      <c r="AM42" s="274">
        <v>528294521.07776445</v>
      </c>
    </row>
    <row r="43" spans="1:39" ht="15" thickTop="1">
      <c r="A43" t="s">
        <v>158</v>
      </c>
      <c r="G43" s="10"/>
      <c r="I43" s="10">
        <v>0.42605974967572274</v>
      </c>
      <c r="J43" s="10">
        <v>2.9905974722149925E-2</v>
      </c>
      <c r="K43" s="10">
        <v>2.8304491129966452E-2</v>
      </c>
      <c r="L43" s="10">
        <v>2.7923970404775927E-2</v>
      </c>
      <c r="M43" s="10">
        <v>2.7564781102321863E-2</v>
      </c>
      <c r="N43" s="10">
        <v>2.8221826274357407E-2</v>
      </c>
      <c r="O43" s="10">
        <v>2.7848231154124423E-2</v>
      </c>
      <c r="P43" s="10">
        <v>2.7495573951560642E-2</v>
      </c>
      <c r="Q43" s="10">
        <v>2.8144298063097869E-2</v>
      </c>
      <c r="R43" s="10">
        <v>2.7777440950121662E-2</v>
      </c>
      <c r="S43" s="10">
        <v>2.7431142367249063E-2</v>
      </c>
      <c r="T43" s="10">
        <v>2.8071582875621406E-2</v>
      </c>
      <c r="U43" s="10">
        <v>2.7711291815679821E-2</v>
      </c>
      <c r="V43" s="10">
        <v>2.7371192803857164E-2</v>
      </c>
      <c r="W43" s="10">
        <v>2.8003387692853515E-2</v>
      </c>
      <c r="X43" s="10">
        <v>2.7649504703220744E-2</v>
      </c>
      <c r="Y43" s="10">
        <v>2.7315459102921845E-2</v>
      </c>
      <c r="Z43" s="10">
        <v>2.7939446849079442E-2</v>
      </c>
      <c r="AA43" s="10">
        <v>2.7591826433263217E-2</v>
      </c>
      <c r="AB43" s="10">
        <v>2.7263699602826031E-2</v>
      </c>
      <c r="AC43" s="10">
        <v>1.8435882031685898E-2</v>
      </c>
      <c r="AD43" s="10">
        <v>1.8520691523963375E-2</v>
      </c>
      <c r="AE43" s="10">
        <v>1.9087627307118313E-2</v>
      </c>
      <c r="AF43" s="10">
        <v>2.0093859446902083E-2</v>
      </c>
      <c r="AG43" s="10">
        <v>2.0129991892320349E-2</v>
      </c>
      <c r="AH43" s="10">
        <v>1.9568023549260603E-2</v>
      </c>
      <c r="AI43" s="10">
        <v>2.1276557084563802E-2</v>
      </c>
      <c r="AJ43" s="10">
        <v>2.1277643326964781E-2</v>
      </c>
      <c r="AK43" s="10">
        <v>2.0677823958542719E-2</v>
      </c>
      <c r="AL43" s="10">
        <v>-0.2418277092376914</v>
      </c>
      <c r="AM43" s="235">
        <v>1.6095707340782032E-2</v>
      </c>
    </row>
    <row r="44" spans="1:39" ht="19.2" hidden="1" thickTop="1" thickBot="1">
      <c r="A44" s="97" t="s">
        <v>103</v>
      </c>
      <c r="G44" s="10"/>
      <c r="H44" s="200">
        <v>8179285.0320200007</v>
      </c>
      <c r="I44" s="200">
        <v>11895559.939014509</v>
      </c>
      <c r="J44" s="200">
        <v>12244387.689107023</v>
      </c>
      <c r="K44" s="200">
        <v>12584408.887652928</v>
      </c>
      <c r="L44" s="200">
        <v>12929353.641396485</v>
      </c>
      <c r="M44" s="200">
        <v>13279369.65699362</v>
      </c>
      <c r="N44" s="200">
        <v>13647606.885832164</v>
      </c>
      <c r="O44" s="200">
        <v>14021224.216371171</v>
      </c>
      <c r="P44" s="200">
        <v>14400383.051661655</v>
      </c>
      <c r="Q44" s="200">
        <v>14799158.830699656</v>
      </c>
      <c r="R44" s="200">
        <v>15203813.5921285</v>
      </c>
      <c r="S44" s="200">
        <v>15614523.705419909</v>
      </c>
      <c r="T44" s="200">
        <v>16046352.034967007</v>
      </c>
      <c r="U44" s="200">
        <v>16484604.487305101</v>
      </c>
      <c r="V44" s="200">
        <v>16929473.786117923</v>
      </c>
      <c r="W44" s="200">
        <v>17397076.11837364</v>
      </c>
      <c r="X44" s="200">
        <v>17871698.263054397</v>
      </c>
      <c r="Y44" s="200">
        <v>18353550.814532939</v>
      </c>
      <c r="Z44" s="200">
        <v>18859873.382994652</v>
      </c>
      <c r="AA44" s="200">
        <v>19373866.690028131</v>
      </c>
      <c r="AB44" s="200">
        <v>19895760.857790541</v>
      </c>
      <c r="AC44" s="200">
        <v>20258290.496170133</v>
      </c>
      <c r="AD44" s="200">
        <v>20629202.157697044</v>
      </c>
      <c r="AE44" s="200">
        <v>21018547.597522639</v>
      </c>
      <c r="AF44" s="200">
        <v>21436241.403163541</v>
      </c>
      <c r="AG44" s="200">
        <v>21863094.471812148</v>
      </c>
      <c r="AH44" s="200">
        <v>22286383.76782646</v>
      </c>
      <c r="AI44" s="200">
        <v>22755637.659733959</v>
      </c>
      <c r="AJ44" s="200">
        <v>23234900.125630073</v>
      </c>
      <c r="AK44" s="258">
        <v>23710562.228880964</v>
      </c>
      <c r="AL44" s="259">
        <v>17801242.043910272</v>
      </c>
      <c r="AM44" s="76">
        <v>535005433.51580924</v>
      </c>
    </row>
    <row r="45" spans="1:39" ht="15.6" hidden="1">
      <c r="A45" t="s">
        <v>124</v>
      </c>
      <c r="G45" s="10"/>
      <c r="H45" s="200"/>
      <c r="I45" s="10">
        <v>0.45435204818589348</v>
      </c>
      <c r="J45" s="10">
        <v>2.9324197589761593E-2</v>
      </c>
      <c r="K45" s="10">
        <v>2.7769555095711152E-2</v>
      </c>
      <c r="L45" s="10">
        <v>2.7410485214128453E-2</v>
      </c>
      <c r="M45" s="10">
        <v>2.7071424087007183E-2</v>
      </c>
      <c r="N45" s="10">
        <v>2.7730023212706567E-2</v>
      </c>
      <c r="O45" s="10">
        <v>2.7376032564864237E-2</v>
      </c>
      <c r="P45" s="10">
        <v>2.7041778195642758E-2</v>
      </c>
      <c r="Q45" s="10">
        <v>2.7692025802882114E-2</v>
      </c>
      <c r="R45" s="10">
        <v>2.7343091999892634E-2</v>
      </c>
      <c r="S45" s="10">
        <v>2.7013624627971407E-2</v>
      </c>
      <c r="T45" s="10">
        <v>2.7655555666882579E-2</v>
      </c>
      <c r="U45" s="10">
        <v>2.7311656343017219E-2</v>
      </c>
      <c r="V45" s="10">
        <v>2.6986956172070625E-2</v>
      </c>
      <c r="W45" s="10">
        <v>2.7620606414781111E-2</v>
      </c>
      <c r="X45" s="10">
        <v>2.7281719149316857E-2</v>
      </c>
      <c r="Y45" s="10">
        <v>2.6961766273475032E-2</v>
      </c>
      <c r="Z45" s="10">
        <v>2.7587172290431655E-2</v>
      </c>
      <c r="AA45" s="10">
        <v>2.7253274536664211E-2</v>
      </c>
      <c r="AB45" s="10">
        <v>2.6938048873384298E-2</v>
      </c>
      <c r="AC45" s="10">
        <v>1.8221451341863988E-2</v>
      </c>
      <c r="AD45" s="10">
        <v>1.8309129370863375E-2</v>
      </c>
      <c r="AE45" s="10">
        <v>1.8873509350933584E-2</v>
      </c>
      <c r="AF45" s="10">
        <v>1.987262933858161E-2</v>
      </c>
      <c r="AG45" s="10">
        <v>1.9912682481062746E-2</v>
      </c>
      <c r="AH45" s="10">
        <v>1.9360905042973445E-2</v>
      </c>
      <c r="AI45" s="10">
        <v>2.1055631851091626E-2</v>
      </c>
      <c r="AJ45" s="10">
        <v>2.1061262842313945E-2</v>
      </c>
      <c r="AK45" s="10">
        <v>2.0471880691503175E-2</v>
      </c>
      <c r="AL45" s="10">
        <v>-0.2492273328623463</v>
      </c>
      <c r="AM45" s="235">
        <v>1.549243943308389E-2</v>
      </c>
    </row>
    <row r="47" spans="1:39">
      <c r="AM47" s="283"/>
    </row>
    <row r="48" spans="1:39">
      <c r="AM48" s="4"/>
    </row>
  </sheetData>
  <phoneticPr fontId="19" type="noConversion"/>
  <printOptions headings="1" gridLines="1"/>
  <pageMargins left="0.5" right="0.5" top="0.4" bottom="0" header="0.25" footer="0"/>
  <pageSetup scale="42" orientation="landscape" cellComments="asDisplayed" horizontalDpi="4294967293" verticalDpi="4294967293" r:id="rId1"/>
  <headerFooter>
    <oddHeader>&amp;L&amp;F&amp;RPage &amp;P of &amp;N</oddHeader>
    <oddFooter>&amp;L&amp;A&amp;R&amp;D &amp;T</oddFooter>
  </headerFooter>
  <colBreaks count="2" manualBreakCount="2">
    <brk id="15" max="1048575" man="1"/>
    <brk id="2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zoomScaleSheetLayoutView="100" workbookViewId="0">
      <selection sqref="A1:D1"/>
    </sheetView>
  </sheetViews>
  <sheetFormatPr defaultRowHeight="14.4"/>
  <cols>
    <col min="1" max="1" width="22.5546875" customWidth="1"/>
    <col min="2" max="2" width="17.5546875" customWidth="1"/>
    <col min="3" max="3" width="16.109375" customWidth="1"/>
    <col min="4" max="4" width="13.109375" customWidth="1"/>
    <col min="5" max="5" width="15.6640625" customWidth="1"/>
    <col min="6" max="6" width="12.6640625" customWidth="1"/>
  </cols>
  <sheetData>
    <row r="1" spans="1:6" ht="15.6">
      <c r="A1" s="294" t="s">
        <v>21</v>
      </c>
      <c r="B1" s="294"/>
      <c r="C1" s="294"/>
      <c r="D1" s="294"/>
      <c r="E1" s="18"/>
      <c r="F1" s="19"/>
    </row>
    <row r="2" spans="1:6" ht="15.6">
      <c r="A2" s="71" t="s">
        <v>27</v>
      </c>
      <c r="B2" s="80" t="s">
        <v>14</v>
      </c>
      <c r="C2" s="71"/>
      <c r="D2" s="71"/>
      <c r="E2" s="18"/>
      <c r="F2" s="19"/>
    </row>
    <row r="3" spans="1:6" ht="15.6">
      <c r="A3" s="20" t="s">
        <v>1</v>
      </c>
      <c r="B3" s="63">
        <v>112027567.1675</v>
      </c>
      <c r="C3" s="21"/>
      <c r="D3" s="21"/>
      <c r="E3" s="21"/>
      <c r="F3" s="19"/>
    </row>
    <row r="4" spans="1:6" ht="15.6">
      <c r="A4" s="20" t="s">
        <v>2</v>
      </c>
      <c r="B4" s="64">
        <v>2.4E-2</v>
      </c>
      <c r="C4" s="18"/>
      <c r="D4" s="18"/>
      <c r="E4" s="18"/>
      <c r="F4" s="19"/>
    </row>
    <row r="5" spans="1:6" ht="15.6">
      <c r="A5" s="20" t="s">
        <v>3</v>
      </c>
      <c r="B5" s="63">
        <v>1</v>
      </c>
      <c r="C5" s="22"/>
      <c r="D5" s="18"/>
      <c r="E5" s="18"/>
      <c r="F5" s="19"/>
    </row>
    <row r="6" spans="1:6" ht="15.6">
      <c r="A6" s="55" t="s">
        <v>12</v>
      </c>
      <c r="B6" s="55" t="s">
        <v>4</v>
      </c>
      <c r="C6" s="55" t="s">
        <v>5</v>
      </c>
      <c r="D6" s="56" t="s">
        <v>6</v>
      </c>
      <c r="E6" s="56" t="s">
        <v>7</v>
      </c>
      <c r="F6" s="68" t="s">
        <v>8</v>
      </c>
    </row>
    <row r="7" spans="1:6" ht="15.6">
      <c r="A7" s="255">
        <v>2019</v>
      </c>
      <c r="B7" s="23">
        <v>112027567.1675</v>
      </c>
      <c r="C7" s="23"/>
      <c r="D7" s="23">
        <v>1344330.8060100002</v>
      </c>
      <c r="E7" s="24"/>
      <c r="F7" s="69">
        <v>2019</v>
      </c>
    </row>
    <row r="8" spans="1:6" ht="15.6">
      <c r="A8" s="68"/>
      <c r="B8" s="18">
        <v>112027567.1675</v>
      </c>
      <c r="C8" s="18">
        <v>112027567.1675</v>
      </c>
      <c r="D8" s="18">
        <v>1344330.8060100002</v>
      </c>
      <c r="E8" s="18">
        <v>114716228.77951999</v>
      </c>
      <c r="F8" s="26">
        <v>2019</v>
      </c>
    </row>
    <row r="9" spans="1:6" ht="15.6">
      <c r="A9" s="18"/>
      <c r="B9" s="18"/>
      <c r="C9" s="62">
        <v>112027567.1675</v>
      </c>
      <c r="D9" s="130">
        <v>2688661.6120200003</v>
      </c>
      <c r="E9" s="62">
        <v>114716228.77951999</v>
      </c>
      <c r="F9" s="18"/>
    </row>
  </sheetData>
  <mergeCells count="1">
    <mergeCell ref="A1:D1"/>
  </mergeCells>
  <printOptions headings="1" gridLines="1"/>
  <pageMargins left="0.7" right="0.7" top="0.75" bottom="0.75" header="0.3" footer="0.3"/>
  <pageSetup scale="89" orientation="portrait" r:id="rId1"/>
  <headerFooter>
    <oddHeader>&amp;L&amp;F&amp;RPage &amp;P of &amp;N</oddHeader>
    <oddFooter>&amp;L&amp;A&amp;R&amp;D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Normal="100" zoomScaleSheetLayoutView="100" workbookViewId="0"/>
  </sheetViews>
  <sheetFormatPr defaultRowHeight="14.4"/>
  <cols>
    <col min="1" max="1" width="17.109375" customWidth="1"/>
    <col min="2" max="3" width="16.5546875" customWidth="1"/>
    <col min="4" max="4" width="13.109375" customWidth="1"/>
    <col min="5" max="5" width="16.5546875" customWidth="1"/>
    <col min="6" max="6" width="12.6640625" customWidth="1"/>
    <col min="7" max="7" width="16.5546875" customWidth="1"/>
  </cols>
  <sheetData>
    <row r="1" spans="1:7" ht="15.6">
      <c r="A1" s="62" t="s">
        <v>148</v>
      </c>
      <c r="B1" s="62"/>
      <c r="C1" s="62"/>
      <c r="D1" s="62"/>
      <c r="E1" s="18"/>
      <c r="F1" s="19"/>
    </row>
    <row r="2" spans="1:7" ht="15.6">
      <c r="A2" s="20" t="s">
        <v>1</v>
      </c>
      <c r="B2" s="63">
        <v>112027567.1675</v>
      </c>
      <c r="C2" s="21"/>
      <c r="D2" s="21"/>
      <c r="E2" s="21"/>
      <c r="F2" s="19"/>
    </row>
    <row r="3" spans="1:7" ht="15.6">
      <c r="A3" s="20" t="s">
        <v>2</v>
      </c>
      <c r="B3" s="64">
        <v>3.7499999999999999E-2</v>
      </c>
      <c r="C3" s="18"/>
      <c r="D3" s="18"/>
      <c r="E3" s="18">
        <v>6170954.0562743181</v>
      </c>
      <c r="F3" s="19"/>
    </row>
    <row r="4" spans="1:7" ht="15.6">
      <c r="A4" s="20" t="s">
        <v>3</v>
      </c>
      <c r="B4" s="63">
        <v>29</v>
      </c>
      <c r="C4" s="22"/>
      <c r="D4" s="18"/>
      <c r="E4" s="18"/>
      <c r="F4" s="19"/>
    </row>
    <row r="5" spans="1:7" ht="15.6">
      <c r="A5" s="55" t="s">
        <v>12</v>
      </c>
      <c r="B5" s="55" t="s">
        <v>4</v>
      </c>
      <c r="C5" s="55" t="s">
        <v>5</v>
      </c>
      <c r="D5" s="56" t="s">
        <v>6</v>
      </c>
      <c r="E5" s="56" t="s">
        <v>7</v>
      </c>
      <c r="F5" s="54" t="s">
        <v>8</v>
      </c>
    </row>
    <row r="6" spans="1:7" ht="15.6">
      <c r="A6" s="54">
        <v>1</v>
      </c>
      <c r="B6" s="23">
        <v>112027567.1675</v>
      </c>
      <c r="C6" s="23"/>
      <c r="D6" s="292"/>
      <c r="E6" s="24"/>
      <c r="F6" s="69">
        <v>2020</v>
      </c>
    </row>
    <row r="7" spans="1:7" ht="15.6">
      <c r="A7" s="54"/>
      <c r="B7" s="18">
        <v>112027567.1675</v>
      </c>
      <c r="C7" s="18">
        <v>6170954.0562743181</v>
      </c>
      <c r="D7" s="89">
        <v>0</v>
      </c>
      <c r="E7" s="18">
        <v>6170954.0562743181</v>
      </c>
      <c r="F7" s="26">
        <v>2020</v>
      </c>
    </row>
    <row r="8" spans="1:7" ht="15.6">
      <c r="A8" s="54">
        <v>2</v>
      </c>
      <c r="B8" s="23">
        <v>105856613.11122568</v>
      </c>
      <c r="C8" s="23"/>
      <c r="D8" s="291"/>
      <c r="E8" s="24"/>
      <c r="F8" s="25">
        <v>2021</v>
      </c>
    </row>
    <row r="9" spans="1:7" ht="15.6">
      <c r="A9" s="54"/>
      <c r="B9" s="18">
        <v>105856613.11122568</v>
      </c>
      <c r="C9" s="18">
        <v>2201331.0646033552</v>
      </c>
      <c r="D9" s="89">
        <v>3969622.9916709629</v>
      </c>
      <c r="E9" s="18">
        <v>6170954.0562743181</v>
      </c>
      <c r="F9" s="26">
        <v>2021</v>
      </c>
      <c r="G9">
        <v>3969622.9916709629</v>
      </c>
    </row>
    <row r="10" spans="1:7" ht="15.6">
      <c r="A10" s="54">
        <v>3</v>
      </c>
      <c r="B10" s="23">
        <v>103655282.04662232</v>
      </c>
      <c r="C10" s="23"/>
      <c r="D10" s="23"/>
      <c r="E10" s="24"/>
      <c r="F10" s="25">
        <v>2022</v>
      </c>
    </row>
    <row r="11" spans="1:7" ht="15.6">
      <c r="A11" s="54"/>
      <c r="B11" s="18">
        <v>103655282.04662232</v>
      </c>
      <c r="C11" s="18">
        <v>2283880.9795259815</v>
      </c>
      <c r="D11" s="89">
        <v>3887073.0767483367</v>
      </c>
      <c r="E11" s="18">
        <v>6170954.0562743181</v>
      </c>
      <c r="F11" s="26">
        <v>2022</v>
      </c>
    </row>
    <row r="12" spans="1:7" ht="15.6">
      <c r="A12" s="54">
        <v>4</v>
      </c>
      <c r="B12" s="23">
        <v>101371401.06709634</v>
      </c>
      <c r="C12" s="23"/>
      <c r="D12" s="23"/>
      <c r="E12" s="24"/>
      <c r="F12" s="25">
        <v>2023</v>
      </c>
    </row>
    <row r="13" spans="1:7" ht="15.6">
      <c r="A13" s="54"/>
      <c r="B13" s="18">
        <v>101371401.06709634</v>
      </c>
      <c r="C13" s="18">
        <v>2369526.5162582058</v>
      </c>
      <c r="D13" s="89">
        <v>3801427.5400161124</v>
      </c>
      <c r="E13" s="18">
        <v>6170954.0562743181</v>
      </c>
      <c r="F13" s="26">
        <v>2023</v>
      </c>
    </row>
    <row r="14" spans="1:7" ht="15.6">
      <c r="A14" s="54">
        <v>5</v>
      </c>
      <c r="B14" s="23">
        <v>99001874.550838128</v>
      </c>
      <c r="C14" s="23"/>
      <c r="D14" s="23"/>
      <c r="E14" s="24"/>
      <c r="F14" s="25">
        <v>2024</v>
      </c>
    </row>
    <row r="15" spans="1:7" ht="15.6">
      <c r="A15" s="54"/>
      <c r="B15" s="18">
        <v>99001874.550838128</v>
      </c>
      <c r="C15" s="18">
        <v>2458383.7606178885</v>
      </c>
      <c r="D15" s="89">
        <v>3712570.2956564296</v>
      </c>
      <c r="E15" s="18">
        <v>6170954.0562743181</v>
      </c>
      <c r="F15" s="26">
        <v>2024</v>
      </c>
    </row>
    <row r="16" spans="1:7" ht="15.6">
      <c r="A16" s="54">
        <v>6</v>
      </c>
      <c r="B16" s="23">
        <v>96543490.790220246</v>
      </c>
      <c r="C16" s="23"/>
      <c r="D16" s="23"/>
      <c r="E16" s="24"/>
      <c r="F16" s="25">
        <v>2025</v>
      </c>
    </row>
    <row r="17" spans="1:6" ht="15.6">
      <c r="A17" s="54"/>
      <c r="B17" s="18">
        <v>96543490.790220246</v>
      </c>
      <c r="C17" s="18">
        <v>2550573.1516410592</v>
      </c>
      <c r="D17" s="89">
        <v>3620380.9046332589</v>
      </c>
      <c r="E17" s="18">
        <v>6170954.0562743181</v>
      </c>
      <c r="F17" s="26">
        <v>2025</v>
      </c>
    </row>
    <row r="18" spans="1:6" ht="15.6">
      <c r="A18" s="54">
        <v>7</v>
      </c>
      <c r="B18" s="23">
        <v>93992917.63857919</v>
      </c>
      <c r="C18" s="23"/>
      <c r="D18" s="23"/>
      <c r="E18" s="24"/>
      <c r="F18" s="25">
        <v>2026</v>
      </c>
    </row>
    <row r="19" spans="1:6" ht="15.6">
      <c r="A19" s="54"/>
      <c r="B19" s="18">
        <v>93992917.63857919</v>
      </c>
      <c r="C19" s="18">
        <v>2646219.6448275987</v>
      </c>
      <c r="D19" s="89">
        <v>3524734.4114467194</v>
      </c>
      <c r="E19" s="18">
        <v>6170954.0562743181</v>
      </c>
      <c r="F19" s="26">
        <v>2026</v>
      </c>
    </row>
    <row r="20" spans="1:6" ht="15.6">
      <c r="A20" s="54">
        <v>8</v>
      </c>
      <c r="B20" s="23">
        <v>91346697.993751585</v>
      </c>
      <c r="C20" s="23"/>
      <c r="D20" s="23"/>
      <c r="E20" s="24"/>
      <c r="F20" s="25">
        <v>2027</v>
      </c>
    </row>
    <row r="21" spans="1:6" ht="15.6">
      <c r="A21" s="54"/>
      <c r="B21" s="18">
        <v>91346697.993751585</v>
      </c>
      <c r="C21" s="18">
        <v>2745452.881508634</v>
      </c>
      <c r="D21" s="89">
        <v>3425501.1747656842</v>
      </c>
      <c r="E21" s="18">
        <v>6170954.0562743181</v>
      </c>
      <c r="F21" s="26">
        <v>2027</v>
      </c>
    </row>
    <row r="22" spans="1:6" ht="15.6">
      <c r="A22" s="54">
        <v>9</v>
      </c>
      <c r="B22" s="23">
        <v>88601245.112242952</v>
      </c>
      <c r="C22" s="23"/>
      <c r="D22" s="23"/>
      <c r="E22" s="24"/>
      <c r="F22" s="25">
        <v>2028</v>
      </c>
    </row>
    <row r="23" spans="1:6" ht="15.6">
      <c r="A23" s="54"/>
      <c r="B23" s="18">
        <v>88601245.112242952</v>
      </c>
      <c r="C23" s="18">
        <v>2848407.3645652076</v>
      </c>
      <c r="D23" s="89">
        <v>3322546.6917091105</v>
      </c>
      <c r="E23" s="18">
        <v>6170954.0562743181</v>
      </c>
      <c r="F23" s="26">
        <v>2028</v>
      </c>
    </row>
    <row r="24" spans="1:6" ht="15.6">
      <c r="A24" s="54">
        <v>10</v>
      </c>
      <c r="B24" s="23">
        <v>85752837.747677743</v>
      </c>
      <c r="C24" s="23"/>
      <c r="D24" s="23"/>
      <c r="E24" s="24"/>
      <c r="F24" s="25">
        <v>2029</v>
      </c>
    </row>
    <row r="25" spans="1:6" ht="15.6">
      <c r="A25" s="54"/>
      <c r="B25" s="18">
        <v>85752837.747677743</v>
      </c>
      <c r="C25" s="18">
        <v>2955222.6407364029</v>
      </c>
      <c r="D25" s="89">
        <v>3215731.4155379152</v>
      </c>
      <c r="E25" s="18">
        <v>6170954.0562743181</v>
      </c>
      <c r="F25" s="26">
        <v>2029</v>
      </c>
    </row>
    <row r="26" spans="1:6" ht="15.6">
      <c r="A26" s="54">
        <v>11</v>
      </c>
      <c r="B26" s="23">
        <v>82797615.106941342</v>
      </c>
      <c r="C26" s="23"/>
      <c r="D26" s="23"/>
      <c r="E26" s="24"/>
      <c r="F26" s="25">
        <v>2030</v>
      </c>
    </row>
    <row r="27" spans="1:6" ht="15.6">
      <c r="A27" s="54"/>
      <c r="B27" s="18">
        <v>82797615.106941342</v>
      </c>
      <c r="C27" s="18">
        <v>3066043.489764018</v>
      </c>
      <c r="D27" s="89">
        <v>3104910.5665103002</v>
      </c>
      <c r="E27" s="18">
        <v>6170954.0562743181</v>
      </c>
      <c r="F27" s="26">
        <v>2030</v>
      </c>
    </row>
    <row r="28" spans="1:6" ht="15.6">
      <c r="A28" s="54">
        <v>12</v>
      </c>
      <c r="B28" s="23">
        <v>79731571.617177323</v>
      </c>
      <c r="C28" s="23"/>
      <c r="D28" s="23"/>
      <c r="E28" s="24"/>
      <c r="F28" s="25">
        <v>2031</v>
      </c>
    </row>
    <row r="29" spans="1:6" ht="15.6">
      <c r="A29" s="54"/>
      <c r="B29" s="18">
        <v>79731571.617177323</v>
      </c>
      <c r="C29" s="18">
        <v>3181020.1206301688</v>
      </c>
      <c r="D29" s="89">
        <v>2989933.9356441493</v>
      </c>
      <c r="E29" s="18">
        <v>6170954.0562743181</v>
      </c>
      <c r="F29" s="26">
        <v>2031</v>
      </c>
    </row>
    <row r="30" spans="1:6" ht="15.6">
      <c r="A30" s="54">
        <v>13</v>
      </c>
      <c r="B30" s="23">
        <v>76550551.496547148</v>
      </c>
      <c r="C30" s="23"/>
      <c r="D30" s="23"/>
      <c r="E30" s="24"/>
      <c r="F30" s="25">
        <v>2032</v>
      </c>
    </row>
    <row r="31" spans="1:6" ht="15.6">
      <c r="A31" s="54"/>
      <c r="B31" s="18">
        <v>76550551.496547148</v>
      </c>
      <c r="C31" s="18">
        <v>3300308.3751538</v>
      </c>
      <c r="D31" s="89">
        <v>2870645.6811205181</v>
      </c>
      <c r="E31" s="18">
        <v>6170954.0562743181</v>
      </c>
      <c r="F31" s="26">
        <v>2032</v>
      </c>
    </row>
    <row r="32" spans="1:6" ht="15.6">
      <c r="A32" s="54">
        <v>14</v>
      </c>
      <c r="B32" s="23">
        <v>73250243.121393353</v>
      </c>
      <c r="C32" s="23"/>
      <c r="D32" s="23"/>
      <c r="E32" s="24"/>
      <c r="F32" s="25">
        <v>2033</v>
      </c>
    </row>
    <row r="33" spans="1:7" ht="15.6">
      <c r="A33" s="54"/>
      <c r="B33" s="18">
        <v>73250243.121393353</v>
      </c>
      <c r="C33" s="18">
        <v>3424069.9392220676</v>
      </c>
      <c r="D33" s="89">
        <v>2746884.1170522505</v>
      </c>
      <c r="E33" s="18">
        <v>6170954.0562743181</v>
      </c>
      <c r="F33" s="26">
        <v>2033</v>
      </c>
    </row>
    <row r="34" spans="1:7" ht="15.6">
      <c r="A34" s="54">
        <v>15</v>
      </c>
      <c r="B34" s="23">
        <v>69826173.182171285</v>
      </c>
      <c r="C34" s="23"/>
      <c r="D34" s="23"/>
      <c r="E34" s="24"/>
      <c r="F34" s="25">
        <v>2034</v>
      </c>
    </row>
    <row r="35" spans="1:7" ht="15.6">
      <c r="A35" s="54"/>
      <c r="B35" s="18">
        <v>69826173.182171285</v>
      </c>
      <c r="C35" s="18">
        <v>3552472.5619428949</v>
      </c>
      <c r="D35" s="89">
        <v>2618481.4943314232</v>
      </c>
      <c r="E35" s="18">
        <v>6170954.0562743181</v>
      </c>
      <c r="F35" s="26">
        <v>2034</v>
      </c>
    </row>
    <row r="36" spans="1:7" ht="15.6">
      <c r="A36" s="54">
        <v>16</v>
      </c>
      <c r="B36" s="23">
        <v>66273700.620228387</v>
      </c>
      <c r="C36" s="23"/>
      <c r="D36" s="23"/>
      <c r="E36" s="24"/>
      <c r="F36" s="25">
        <v>2035</v>
      </c>
    </row>
    <row r="37" spans="1:7" ht="15.6">
      <c r="A37" s="54"/>
      <c r="B37" s="18">
        <v>66273700.620228387</v>
      </c>
      <c r="C37" s="18">
        <v>3685690.2830157536</v>
      </c>
      <c r="D37" s="89">
        <v>2485263.7732585645</v>
      </c>
      <c r="E37" s="18">
        <v>6170954.0562743181</v>
      </c>
      <c r="F37" s="26">
        <v>2035</v>
      </c>
    </row>
    <row r="38" spans="1:7" ht="15.6">
      <c r="A38" s="54">
        <v>17</v>
      </c>
      <c r="B38" s="23">
        <v>62588010.337212637</v>
      </c>
      <c r="C38" s="23"/>
      <c r="D38" s="23"/>
      <c r="E38" s="24"/>
      <c r="F38" s="25">
        <v>2036</v>
      </c>
    </row>
    <row r="39" spans="1:7" ht="15.6">
      <c r="A39" s="54"/>
      <c r="B39" s="18">
        <v>62588010.337212637</v>
      </c>
      <c r="C39" s="18">
        <v>3823903.6686288444</v>
      </c>
      <c r="D39" s="89">
        <v>2347050.3876454737</v>
      </c>
      <c r="E39" s="18">
        <v>6170954.0562743181</v>
      </c>
      <c r="F39" s="26">
        <v>2036</v>
      </c>
    </row>
    <row r="40" spans="1:7" ht="15.6">
      <c r="A40" s="54">
        <v>18</v>
      </c>
      <c r="B40" s="23">
        <v>58764106.668583795</v>
      </c>
      <c r="C40" s="23"/>
      <c r="D40" s="23"/>
      <c r="E40" s="24"/>
      <c r="F40" s="25">
        <v>2037</v>
      </c>
    </row>
    <row r="41" spans="1:7" ht="15.6">
      <c r="A41" s="54"/>
      <c r="B41" s="18">
        <v>58764106.668583795</v>
      </c>
      <c r="C41" s="18">
        <v>3967300.0562024261</v>
      </c>
      <c r="D41" s="89">
        <v>2203654.000071892</v>
      </c>
      <c r="E41" s="18">
        <v>6170954.0562743181</v>
      </c>
      <c r="F41" s="26">
        <v>2037</v>
      </c>
    </row>
    <row r="42" spans="1:7" ht="15.6">
      <c r="A42" s="54">
        <v>19</v>
      </c>
      <c r="B42" s="23">
        <v>54796806.612381369</v>
      </c>
      <c r="C42" s="23"/>
      <c r="D42" s="23"/>
      <c r="E42" s="24"/>
      <c r="F42" s="25">
        <v>2038</v>
      </c>
    </row>
    <row r="43" spans="1:7" ht="15.6">
      <c r="A43" s="54"/>
      <c r="B43" s="18">
        <v>54796806.612381369</v>
      </c>
      <c r="C43" s="18">
        <v>4116073.808310017</v>
      </c>
      <c r="D43" s="89">
        <v>2054880.2479643011</v>
      </c>
      <c r="E43" s="18">
        <v>6170954.0562743181</v>
      </c>
      <c r="F43" s="26">
        <v>2038</v>
      </c>
    </row>
    <row r="44" spans="1:7" ht="15.6">
      <c r="A44" s="54">
        <v>20</v>
      </c>
      <c r="B44" s="23">
        <v>50680732.804071352</v>
      </c>
      <c r="C44" s="23"/>
      <c r="D44" s="23"/>
      <c r="E44" s="24"/>
      <c r="F44" s="25">
        <v>2039</v>
      </c>
    </row>
    <row r="45" spans="1:7" ht="15.6">
      <c r="A45" s="54"/>
      <c r="B45" s="112">
        <v>50680733</v>
      </c>
      <c r="C45" s="18">
        <v>4270426.5687743183</v>
      </c>
      <c r="D45" s="89">
        <v>1900527.4874999998</v>
      </c>
      <c r="E45" s="18">
        <v>6170954.0562743181</v>
      </c>
      <c r="F45" s="26">
        <v>2039</v>
      </c>
      <c r="G45" s="102"/>
    </row>
    <row r="46" spans="1:7" ht="15.6">
      <c r="A46" s="68">
        <v>21</v>
      </c>
      <c r="B46" s="23">
        <v>46410306.43122568</v>
      </c>
      <c r="C46" s="23"/>
      <c r="D46" s="23"/>
      <c r="E46" s="24"/>
      <c r="F46" s="25">
        <v>2040</v>
      </c>
    </row>
    <row r="47" spans="1:7" ht="15.6">
      <c r="A47" s="18"/>
      <c r="B47" s="18">
        <v>46410306.43122568</v>
      </c>
      <c r="C47" s="18">
        <v>4430567.5651033549</v>
      </c>
      <c r="D47" s="89">
        <v>1740386.491170963</v>
      </c>
      <c r="E47" s="18">
        <v>6170954.0562743181</v>
      </c>
      <c r="F47" s="26">
        <v>2040</v>
      </c>
    </row>
    <row r="48" spans="1:7" ht="15.6">
      <c r="A48" s="68">
        <v>22</v>
      </c>
      <c r="B48" s="23">
        <v>41979738.866122328</v>
      </c>
      <c r="C48" s="23"/>
      <c r="D48" s="23"/>
      <c r="E48" s="24"/>
      <c r="F48" s="25">
        <v>2041</v>
      </c>
    </row>
    <row r="49" spans="1:6" ht="15.6">
      <c r="A49" s="18"/>
      <c r="B49" s="18">
        <v>41979738.866122328</v>
      </c>
      <c r="C49" s="18">
        <v>4596713.8487947304</v>
      </c>
      <c r="D49" s="89">
        <v>1574240.2074795873</v>
      </c>
      <c r="E49" s="18">
        <v>6170954.0562743181</v>
      </c>
      <c r="F49" s="26">
        <v>2041</v>
      </c>
    </row>
    <row r="50" spans="1:6" ht="15.6">
      <c r="A50" s="68">
        <v>23</v>
      </c>
      <c r="B50" s="23">
        <v>37383025.017327599</v>
      </c>
      <c r="C50" s="23"/>
      <c r="D50" s="23"/>
      <c r="E50" s="24"/>
      <c r="F50" s="25">
        <v>2042</v>
      </c>
    </row>
    <row r="51" spans="1:6" ht="15.6">
      <c r="A51" s="18"/>
      <c r="B51" s="18">
        <v>37383025.017327599</v>
      </c>
      <c r="C51" s="18">
        <v>4769090.6181245334</v>
      </c>
      <c r="D51" s="89">
        <v>1401863.4381497849</v>
      </c>
      <c r="E51" s="18">
        <v>6170954.0562743181</v>
      </c>
      <c r="F51" s="26">
        <v>2042</v>
      </c>
    </row>
    <row r="52" spans="1:6" ht="15.6">
      <c r="A52" s="68">
        <v>24</v>
      </c>
      <c r="B52" s="23">
        <v>32613934.399203066</v>
      </c>
      <c r="C52" s="23"/>
      <c r="D52" s="23"/>
      <c r="E52" s="24"/>
      <c r="F52" s="25">
        <v>2043</v>
      </c>
    </row>
    <row r="53" spans="1:6" ht="15.6">
      <c r="A53" s="18"/>
      <c r="B53" s="18">
        <v>32613934.399203066</v>
      </c>
      <c r="C53" s="18">
        <v>4947931.5163042033</v>
      </c>
      <c r="D53" s="89">
        <v>1223022.5399701148</v>
      </c>
      <c r="E53" s="18">
        <v>6170954.0562743181</v>
      </c>
      <c r="F53" s="26">
        <v>2043</v>
      </c>
    </row>
    <row r="54" spans="1:6" ht="15.6">
      <c r="A54" s="68">
        <v>25</v>
      </c>
      <c r="B54" s="23">
        <v>27666002.882898863</v>
      </c>
      <c r="C54" s="23"/>
      <c r="D54" s="23"/>
      <c r="E54" s="24"/>
      <c r="F54" s="25">
        <v>2044</v>
      </c>
    </row>
    <row r="55" spans="1:6" ht="15.6">
      <c r="A55" s="18"/>
      <c r="B55" s="18">
        <v>27666002.882898863</v>
      </c>
      <c r="C55" s="18">
        <v>5133478.9481656104</v>
      </c>
      <c r="D55" s="89">
        <v>1037475.1081087074</v>
      </c>
      <c r="E55" s="18">
        <v>6170954.0562743181</v>
      </c>
      <c r="F55" s="26">
        <v>2044</v>
      </c>
    </row>
    <row r="56" spans="1:6" ht="15.6">
      <c r="A56" s="68">
        <v>26</v>
      </c>
      <c r="B56" s="23">
        <v>22532523.934733253</v>
      </c>
      <c r="C56" s="23"/>
      <c r="D56" s="23"/>
      <c r="E56" s="24"/>
      <c r="F56" s="25">
        <v>2045</v>
      </c>
    </row>
    <row r="57" spans="1:6" ht="15.6">
      <c r="A57" s="18"/>
      <c r="B57" s="18">
        <v>22532523.934733253</v>
      </c>
      <c r="C57" s="18">
        <v>5325984.4087218214</v>
      </c>
      <c r="D57" s="89">
        <v>844969.64755249699</v>
      </c>
      <c r="E57" s="18">
        <v>6170954.0562743181</v>
      </c>
      <c r="F57" s="26">
        <v>2045</v>
      </c>
    </row>
    <row r="58" spans="1:6" ht="15.6">
      <c r="A58" s="68">
        <v>27</v>
      </c>
      <c r="B58" s="23">
        <v>17206539.52601143</v>
      </c>
      <c r="C58" s="23"/>
      <c r="D58" s="23"/>
      <c r="E58" s="24"/>
      <c r="F58" s="25">
        <v>2046</v>
      </c>
    </row>
    <row r="59" spans="1:6" ht="15.6">
      <c r="A59" s="18"/>
      <c r="B59" s="18">
        <v>17206539.52601143</v>
      </c>
      <c r="C59" s="18">
        <v>5525708.8240488898</v>
      </c>
      <c r="D59" s="89">
        <v>645245.23222542857</v>
      </c>
      <c r="E59" s="18">
        <v>6170954.0562743181</v>
      </c>
      <c r="F59" s="26">
        <v>2046</v>
      </c>
    </row>
    <row r="60" spans="1:6" ht="15.6">
      <c r="A60" s="68">
        <v>28</v>
      </c>
      <c r="B60" s="23">
        <v>11680830.70196254</v>
      </c>
      <c r="C60" s="23"/>
      <c r="D60" s="23"/>
      <c r="E60" s="24"/>
      <c r="F60" s="25">
        <v>2047</v>
      </c>
    </row>
    <row r="61" spans="1:6" ht="15.6">
      <c r="A61" s="18"/>
      <c r="B61" s="18">
        <v>11680830.70196254</v>
      </c>
      <c r="C61" s="18">
        <v>5732922.9049507231</v>
      </c>
      <c r="D61" s="89">
        <v>438031.15132359526</v>
      </c>
      <c r="E61" s="18">
        <v>6170954.0562743181</v>
      </c>
      <c r="F61" s="26">
        <v>2047</v>
      </c>
    </row>
    <row r="62" spans="1:6" ht="15.6">
      <c r="A62" s="68">
        <v>29</v>
      </c>
      <c r="B62" s="23">
        <v>5947907.7970118169</v>
      </c>
      <c r="C62" s="23"/>
      <c r="D62" s="23"/>
      <c r="E62" s="24"/>
      <c r="F62" s="25">
        <v>2048</v>
      </c>
    </row>
    <row r="63" spans="1:6" ht="15.6">
      <c r="A63" s="18"/>
      <c r="B63" s="18">
        <v>5947907.7970118169</v>
      </c>
      <c r="C63" s="18">
        <v>5947907.5138863754</v>
      </c>
      <c r="D63" s="89">
        <v>223046.54238794313</v>
      </c>
      <c r="E63" s="18">
        <v>6170954.0562743181</v>
      </c>
      <c r="F63" s="26">
        <v>2048</v>
      </c>
    </row>
    <row r="64" spans="1:6" ht="15.6">
      <c r="A64" s="68">
        <v>30</v>
      </c>
      <c r="B64" s="23"/>
      <c r="C64" s="23"/>
      <c r="D64" s="23"/>
      <c r="E64" s="24"/>
      <c r="F64" s="25">
        <v>2049</v>
      </c>
    </row>
    <row r="65" spans="1:7" ht="15.6">
      <c r="A65" s="18"/>
      <c r="B65" s="112"/>
      <c r="C65" s="112"/>
      <c r="D65" s="18"/>
      <c r="E65" s="18"/>
      <c r="F65" s="26">
        <v>2049</v>
      </c>
    </row>
    <row r="66" spans="1:7" ht="15.6">
      <c r="A66" s="68">
        <v>31</v>
      </c>
      <c r="B66" s="23"/>
      <c r="C66" s="23"/>
      <c r="D66" s="23"/>
      <c r="E66" s="24"/>
      <c r="F66" s="25">
        <v>2050</v>
      </c>
    </row>
    <row r="67" spans="1:7" ht="15.6">
      <c r="A67" s="18"/>
      <c r="B67" s="89"/>
      <c r="C67" s="89"/>
      <c r="D67" s="89"/>
      <c r="E67" s="18"/>
      <c r="F67" s="90">
        <v>2050</v>
      </c>
      <c r="G67" s="53"/>
    </row>
    <row r="68" spans="1:7" ht="15.6">
      <c r="A68" s="18"/>
      <c r="B68" s="18"/>
      <c r="C68" s="62">
        <v>112027567.08030321</v>
      </c>
      <c r="D68" s="62">
        <v>66930100.551652022</v>
      </c>
      <c r="E68" s="128">
        <v>178957667.63195533</v>
      </c>
      <c r="F68" s="18"/>
    </row>
    <row r="69" spans="1:7">
      <c r="E69" s="53"/>
    </row>
    <row r="70" spans="1:7">
      <c r="D70" s="95"/>
      <c r="E70" s="94"/>
    </row>
  </sheetData>
  <phoneticPr fontId="19" type="noConversion"/>
  <printOptions headings="1" gridLines="1"/>
  <pageMargins left="0.7" right="0.7" top="0.75" bottom="0.75" header="0.3" footer="0.3"/>
  <pageSetup scale="89" orientation="portrait" r:id="rId1"/>
  <headerFooter>
    <oddHeader>&amp;L&amp;F&amp;RPage &amp;P of &amp;N</oddHeader>
    <oddFooter>&amp;L&amp;A&amp;R&amp;D &amp;T</oddFooter>
  </headerFooter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41"/>
  <sheetViews>
    <sheetView showGridLines="0" view="pageBreakPreview" zoomScale="60" zoomScaleNormal="100" workbookViewId="0"/>
  </sheetViews>
  <sheetFormatPr defaultColWidth="9.109375" defaultRowHeight="13.2"/>
  <cols>
    <col min="1" max="1" width="6.44140625" style="135" customWidth="1"/>
    <col min="2" max="2" width="9.44140625" style="135" customWidth="1"/>
    <col min="3" max="3" width="12.109375" style="135" customWidth="1"/>
    <col min="4" max="4" width="16.109375" style="135" customWidth="1"/>
    <col min="5" max="5" width="5.33203125" style="135" customWidth="1"/>
    <col min="6" max="6" width="10.6640625" style="135" customWidth="1"/>
    <col min="7" max="7" width="11.88671875" style="135" customWidth="1"/>
    <col min="8" max="8" width="16.5546875" style="135" customWidth="1"/>
    <col min="9" max="9" width="6.44140625" style="135" customWidth="1"/>
    <col min="10" max="10" width="42" style="135" customWidth="1"/>
    <col min="11" max="11" width="6.109375" style="135" customWidth="1"/>
    <col min="12" max="12" width="16.44140625" style="135" hidden="1" customWidth="1"/>
    <col min="13" max="13" width="11.88671875" style="135" customWidth="1"/>
    <col min="14" max="16384" width="9.109375" style="135"/>
  </cols>
  <sheetData>
    <row r="1" spans="1:12" ht="30" customHeight="1">
      <c r="A1" s="131" t="s">
        <v>104</v>
      </c>
      <c r="B1" s="132"/>
      <c r="C1" s="132"/>
      <c r="D1" s="132"/>
      <c r="E1" s="132"/>
      <c r="F1" s="132"/>
      <c r="G1" s="133"/>
      <c r="H1" s="133"/>
      <c r="I1" s="134"/>
      <c r="J1" s="134"/>
    </row>
    <row r="2" spans="1:12" ht="12.75" customHeight="1">
      <c r="A2" s="136"/>
      <c r="B2" s="137"/>
      <c r="C2" s="137"/>
      <c r="D2" s="137"/>
      <c r="E2" s="137"/>
      <c r="F2" s="137"/>
      <c r="G2" s="137"/>
      <c r="H2" s="138" t="str">
        <f ca="1">"© 2008-" &amp; YEAR(TODAY()) &amp; " Vertex42 LLC"</f>
        <v>© 2008-2019 Vertex42 LLC</v>
      </c>
      <c r="J2" s="253"/>
    </row>
    <row r="3" spans="1:12">
      <c r="A3" s="139"/>
      <c r="B3" s="139"/>
      <c r="C3" s="139"/>
      <c r="D3" s="139"/>
      <c r="E3" s="139"/>
      <c r="F3" s="139"/>
      <c r="G3" s="139"/>
      <c r="H3" s="139"/>
      <c r="J3" s="295"/>
    </row>
    <row r="4" spans="1:12">
      <c r="A4" s="139"/>
      <c r="B4" s="139"/>
      <c r="C4" s="139"/>
      <c r="D4" s="139"/>
      <c r="E4" s="139"/>
      <c r="F4" s="139"/>
      <c r="G4" s="139"/>
      <c r="H4" s="139"/>
      <c r="J4" s="295"/>
    </row>
    <row r="5" spans="1:12" ht="13.8">
      <c r="A5" s="140" t="s">
        <v>38</v>
      </c>
      <c r="B5" s="141"/>
      <c r="C5" s="141"/>
      <c r="D5" s="141"/>
      <c r="F5" s="140" t="s">
        <v>39</v>
      </c>
      <c r="G5" s="142"/>
      <c r="H5" s="142"/>
      <c r="J5" s="295"/>
      <c r="L5" s="143" t="s">
        <v>40</v>
      </c>
    </row>
    <row r="6" spans="1:12" ht="15" customHeight="1">
      <c r="A6" s="137"/>
      <c r="B6" s="137"/>
      <c r="C6" s="144" t="s">
        <v>41</v>
      </c>
      <c r="D6" s="145">
        <f>'Town Input Variables'!C30</f>
        <v>112027567.1675</v>
      </c>
      <c r="E6" s="139"/>
      <c r="F6" s="139"/>
      <c r="G6" s="146" t="s">
        <v>42</v>
      </c>
      <c r="H6" s="147">
        <f>((1+D7/D15)^(D15/D14))-1</f>
        <v>3.7500000000000089E-2</v>
      </c>
      <c r="J6" s="295"/>
      <c r="L6" s="135" t="s">
        <v>43</v>
      </c>
    </row>
    <row r="7" spans="1:12" ht="15" customHeight="1">
      <c r="A7" s="137"/>
      <c r="B7" s="137"/>
      <c r="C7" s="144" t="s">
        <v>44</v>
      </c>
      <c r="D7" s="148">
        <f>'Town Input Variables'!C9</f>
        <v>3.7499999999999999E-2</v>
      </c>
      <c r="E7" s="139"/>
      <c r="F7" s="139"/>
      <c r="G7" s="149" t="s">
        <v>45</v>
      </c>
      <c r="H7" s="226">
        <f>SUM(F61:F840)+SUM(G61:G840)</f>
        <v>185668580.19999999</v>
      </c>
      <c r="L7" s="135" t="s">
        <v>46</v>
      </c>
    </row>
    <row r="8" spans="1:12" ht="15" customHeight="1">
      <c r="A8" s="137"/>
      <c r="B8" s="137"/>
      <c r="C8" s="144" t="s">
        <v>47</v>
      </c>
      <c r="D8" s="198">
        <f>'Town Input Variables'!C10</f>
        <v>29</v>
      </c>
      <c r="E8" s="139"/>
      <c r="F8" s="139"/>
      <c r="G8" s="149" t="s">
        <v>48</v>
      </c>
      <c r="H8" s="150">
        <f>SUM(F60:F840)</f>
        <v>73641013.030000001</v>
      </c>
      <c r="J8" s="296"/>
      <c r="L8" s="135" t="s">
        <v>49</v>
      </c>
    </row>
    <row r="9" spans="1:12" ht="15" customHeight="1">
      <c r="A9" s="137"/>
      <c r="B9" s="137"/>
      <c r="C9" s="144" t="s">
        <v>50</v>
      </c>
      <c r="D9" s="151">
        <v>44013</v>
      </c>
      <c r="E9" s="139"/>
      <c r="G9" s="149" t="s">
        <v>51</v>
      </c>
      <c r="H9" s="152" t="str">
        <f>IF(AND(SUM(D61:D840)=0,roundOpt)," - ",(nper*(-PMT(rate,nper,loan_amount,,pmtType))-loan_amount)-H8)</f>
        <v xml:space="preserve"> - </v>
      </c>
      <c r="J9" s="296"/>
      <c r="L9" s="135" t="s">
        <v>52</v>
      </c>
    </row>
    <row r="10" spans="1:12" ht="15" customHeight="1">
      <c r="A10" s="137">
        <f>+K61</f>
        <v>0</v>
      </c>
      <c r="B10" s="137"/>
      <c r="C10" s="144" t="s">
        <v>53</v>
      </c>
      <c r="D10" s="151" t="s">
        <v>54</v>
      </c>
      <c r="E10" s="139"/>
      <c r="H10" s="153" t="str">
        <f ca="1">IF(AND(NOT(H840=""),H840&gt;0.004),"ERROR: Limit is "&amp;OFFSET(A841,-1,0,1,1)&amp;" payments",".")</f>
        <v>.</v>
      </c>
      <c r="J10" s="296"/>
      <c r="L10" s="135" t="s">
        <v>55</v>
      </c>
    </row>
    <row r="11" spans="1:12" ht="15" customHeight="1">
      <c r="A11" s="137"/>
      <c r="B11" s="137"/>
      <c r="C11" s="144" t="s">
        <v>56</v>
      </c>
      <c r="D11" s="154" t="str">
        <f>D10</f>
        <v>annual</v>
      </c>
      <c r="F11" s="139"/>
      <c r="G11" s="139"/>
      <c r="H11" s="155" t="str">
        <f>IF(D15&gt;D14,"Warning: negative amortization",".")</f>
        <v>.</v>
      </c>
      <c r="J11" s="296"/>
      <c r="L11" s="135" t="s">
        <v>57</v>
      </c>
    </row>
    <row r="12" spans="1:12" ht="15" customHeight="1">
      <c r="A12" s="137"/>
      <c r="B12" s="137"/>
      <c r="C12" s="144" t="s">
        <v>58</v>
      </c>
      <c r="D12" s="154" t="s">
        <v>59</v>
      </c>
      <c r="J12" s="156"/>
      <c r="L12" s="135" t="s">
        <v>60</v>
      </c>
    </row>
    <row r="13" spans="1:12" ht="15" customHeight="1">
      <c r="A13" s="137"/>
      <c r="B13" s="137"/>
      <c r="C13" s="144" t="s">
        <v>61</v>
      </c>
      <c r="D13" s="154" t="s">
        <v>62</v>
      </c>
      <c r="E13" s="139"/>
      <c r="F13" s="139"/>
      <c r="G13" s="139"/>
      <c r="H13" s="155"/>
      <c r="L13" s="135" t="s">
        <v>63</v>
      </c>
    </row>
    <row r="14" spans="1:12" ht="15" hidden="1" customHeight="1">
      <c r="A14" s="137"/>
      <c r="B14" s="137"/>
      <c r="C14" s="157" t="s">
        <v>64</v>
      </c>
      <c r="D14" s="137">
        <f>INDEX({1;2;4;6;12;24;26;52},MATCH('Aquisition L-T Lvl Payment'!$D$10,$L$6:$L$13,0))</f>
        <v>1</v>
      </c>
      <c r="E14" s="139"/>
      <c r="F14" s="139"/>
      <c r="G14" s="139"/>
      <c r="H14" s="139"/>
      <c r="J14" s="158"/>
    </row>
    <row r="15" spans="1:12" ht="15" hidden="1" customHeight="1">
      <c r="A15" s="137"/>
      <c r="B15" s="137"/>
      <c r="C15" s="157" t="s">
        <v>56</v>
      </c>
      <c r="D15" s="137">
        <f>INDEX({1;2;4;6;12;24;26;52},MATCH('Aquisition L-T Lvl Payment'!$D$11,$L$6:$L$13,0))</f>
        <v>1</v>
      </c>
      <c r="E15" s="139"/>
      <c r="F15" s="139"/>
      <c r="G15" s="139"/>
      <c r="H15" s="139"/>
      <c r="J15" s="159"/>
    </row>
    <row r="16" spans="1:12" ht="15" hidden="1" customHeight="1">
      <c r="A16" s="137"/>
      <c r="B16" s="137"/>
      <c r="C16" s="157" t="s">
        <v>58</v>
      </c>
      <c r="D16" s="137">
        <f>IF('Aquisition L-T Lvl Payment'!$D$12="End of Period",0,1)</f>
        <v>0</v>
      </c>
      <c r="E16" s="139"/>
      <c r="F16" s="139"/>
      <c r="G16" s="139"/>
      <c r="H16" s="139"/>
      <c r="J16" s="159"/>
    </row>
    <row r="17" spans="1:10" ht="15" hidden="1" customHeight="1">
      <c r="A17" s="137"/>
      <c r="B17" s="137"/>
      <c r="C17" s="157" t="s">
        <v>65</v>
      </c>
      <c r="D17" s="137">
        <f>12/$D$14</f>
        <v>12</v>
      </c>
      <c r="E17" s="139"/>
      <c r="F17" s="139"/>
      <c r="G17" s="139"/>
      <c r="H17" s="139"/>
      <c r="J17" s="159"/>
    </row>
    <row r="18" spans="1:10" ht="15" hidden="1" customHeight="1">
      <c r="A18" s="137"/>
      <c r="B18" s="137"/>
      <c r="C18" s="157" t="s">
        <v>66</v>
      </c>
      <c r="D18" s="137">
        <f>$D$8*$D$14</f>
        <v>29</v>
      </c>
      <c r="E18" s="139"/>
      <c r="F18" s="139"/>
      <c r="G18" s="139"/>
      <c r="H18" s="139"/>
      <c r="J18" s="159"/>
    </row>
    <row r="19" spans="1:10" ht="15" hidden="1" customHeight="1">
      <c r="A19" s="137"/>
      <c r="B19" s="137"/>
      <c r="C19" s="157" t="s">
        <v>67</v>
      </c>
      <c r="D19" s="160" t="b">
        <f>(D13="On")</f>
        <v>1</v>
      </c>
      <c r="E19" s="139"/>
      <c r="F19" s="139"/>
      <c r="G19" s="139"/>
      <c r="H19" s="139"/>
      <c r="J19" s="159"/>
    </row>
    <row r="20" spans="1:10">
      <c r="A20" s="139"/>
      <c r="B20" s="139"/>
      <c r="C20" s="139"/>
      <c r="D20" s="139"/>
      <c r="E20" s="139"/>
      <c r="F20" s="139"/>
      <c r="G20" s="139"/>
      <c r="H20" s="161" t="s">
        <v>68</v>
      </c>
    </row>
    <row r="21" spans="1:10" ht="15.6">
      <c r="A21" s="139"/>
      <c r="B21" s="139"/>
      <c r="C21" s="162" t="str">
        <f>D10&amp;" Payment"</f>
        <v>annual Payment</v>
      </c>
      <c r="D21" s="163">
        <f>IF(roundOpt,ROUND(-PMT(rate,nper,$D$6,,pmtType),2),-PMT(rate,nper,$D$6,,pmtType))</f>
        <v>6402364.8300000001</v>
      </c>
      <c r="E21" s="139"/>
      <c r="F21" s="139"/>
      <c r="G21" s="139"/>
      <c r="H21" s="161"/>
    </row>
    <row r="22" spans="1:10">
      <c r="A22" s="139"/>
      <c r="B22" s="139"/>
      <c r="C22" s="139"/>
      <c r="D22" s="139"/>
      <c r="E22" s="139"/>
      <c r="F22" s="139"/>
      <c r="G22" s="139"/>
      <c r="H22" s="161"/>
    </row>
    <row r="23" spans="1:10" ht="15" hidden="1">
      <c r="A23" s="164" t="s">
        <v>69</v>
      </c>
      <c r="B23" s="164"/>
      <c r="C23" s="164"/>
      <c r="D23" s="164"/>
      <c r="E23" s="164"/>
      <c r="F23" s="164"/>
      <c r="G23" s="164"/>
      <c r="H23" s="164"/>
    </row>
    <row r="24" spans="1:10" ht="27" hidden="1" thickBot="1">
      <c r="A24" s="165"/>
      <c r="B24" s="166" t="s">
        <v>12</v>
      </c>
      <c r="C24" s="167" t="s">
        <v>70</v>
      </c>
      <c r="D24" s="167" t="s">
        <v>71</v>
      </c>
      <c r="E24" s="167"/>
      <c r="F24" s="167" t="s">
        <v>72</v>
      </c>
      <c r="G24" s="167" t="s">
        <v>73</v>
      </c>
      <c r="H24" s="167" t="s">
        <v>74</v>
      </c>
      <c r="J24" s="168" t="s">
        <v>75</v>
      </c>
    </row>
    <row r="25" spans="1:10" hidden="1">
      <c r="A25" s="169"/>
      <c r="B25" s="170"/>
      <c r="C25" s="169"/>
      <c r="D25" s="169"/>
      <c r="E25" s="169"/>
      <c r="F25" s="169"/>
      <c r="G25" s="171"/>
      <c r="H25" s="172">
        <f>loan_amount</f>
        <v>112027567.1675</v>
      </c>
    </row>
    <row r="26" spans="1:10" hidden="1">
      <c r="A26" s="173"/>
      <c r="B26" s="173">
        <f>YEAR(fpdate)</f>
        <v>2020</v>
      </c>
      <c r="C26" s="174">
        <f>SUMIF($B$60:$B$841,"&lt;="&amp;DATE($B26,12,31),$C$60:$C$841)-SUM(C$25:C25)</f>
        <v>6402364.8300000001</v>
      </c>
      <c r="D26" s="174">
        <f>SUMIF($B$60:$B$841,"&lt;="&amp;DATE($B26,12,31),$D$60:$D$841)-SUM(D$25:D25)</f>
        <v>0</v>
      </c>
      <c r="E26" s="175"/>
      <c r="F26" s="174">
        <f>SUMIF($B$60:$B$841,"&lt;="&amp;DATE($B26,12,31),$F$60:$F$841)-SUM(F$25:F25)</f>
        <v>4201033.7699999996</v>
      </c>
      <c r="G26" s="174">
        <f>SUMIF($B$60:$B$841,"&lt;="&amp;DATE($B26,12,31),$G$60:$G$841)-SUM(G$25:G25)</f>
        <v>2201331.0600000005</v>
      </c>
      <c r="H26" s="174">
        <f>H25-G26</f>
        <v>109826236.1075</v>
      </c>
    </row>
    <row r="27" spans="1:10" hidden="1">
      <c r="A27" s="176"/>
      <c r="B27" s="173">
        <f>B26+1</f>
        <v>2021</v>
      </c>
      <c r="C27" s="174">
        <f>SUMIF($B$60:$B$841,"&lt;="&amp;DATE($B27,12,31),$C$60:$C$841)-SUM(C$25:C26)</f>
        <v>6402364.8300000001</v>
      </c>
      <c r="D27" s="174">
        <f>SUMIF($B$60:$B$841,"&lt;="&amp;DATE($B27,12,31),$D$60:$D$841)-SUM(D$25:D26)</f>
        <v>0</v>
      </c>
      <c r="E27" s="175"/>
      <c r="F27" s="174">
        <f>SUMIF($B$60:$B$841,"&lt;="&amp;DATE($B27,12,31),$F$60:$F$841)-SUM(F$25:F26)</f>
        <v>4118483.8499999996</v>
      </c>
      <c r="G27" s="174">
        <f>SUMIF($B$60:$B$841,"&lt;="&amp;DATE($B27,12,31),$G$60:$G$841)-SUM(G$25:G26)</f>
        <v>2283880.9800000004</v>
      </c>
      <c r="H27" s="174">
        <f>H26-G27</f>
        <v>107542355.1275</v>
      </c>
    </row>
    <row r="28" spans="1:10" hidden="1">
      <c r="A28" s="176"/>
      <c r="B28" s="173">
        <f>B27+1</f>
        <v>2022</v>
      </c>
      <c r="C28" s="174">
        <f>SUMIF($B$60:$B$841,"&lt;="&amp;DATE($B28,12,31),$C$60:$C$841)-SUM(C$25:C27)</f>
        <v>6402364.8300000019</v>
      </c>
      <c r="D28" s="174">
        <f>SUMIF($B$60:$B$841,"&lt;="&amp;DATE($B28,12,31),$D$60:$D$841)-SUM(D$25:D27)</f>
        <v>0</v>
      </c>
      <c r="E28" s="175"/>
      <c r="F28" s="174">
        <f>SUMIF($B$60:$B$841,"&lt;="&amp;DATE($B28,12,31),$F$60:$F$841)-SUM(F$25:F27)</f>
        <v>4032838.3200000003</v>
      </c>
      <c r="G28" s="174">
        <f>SUMIF($B$60:$B$841,"&lt;="&amp;DATE($B28,12,31),$G$60:$G$841)-SUM(G$25:G27)</f>
        <v>2369526.5099999998</v>
      </c>
      <c r="H28" s="174">
        <f>H27-G28</f>
        <v>105172828.61749999</v>
      </c>
    </row>
    <row r="29" spans="1:10" hidden="1">
      <c r="A29" s="176"/>
      <c r="B29" s="173">
        <f>B28+1</f>
        <v>2023</v>
      </c>
      <c r="C29" s="174">
        <f>SUMIF($B$60:$B$841,"&lt;="&amp;DATE($B29,12,31),$C$60:$C$841)-SUM(C$25:C28)</f>
        <v>6402364.8299999982</v>
      </c>
      <c r="D29" s="174">
        <f>SUMIF($B$60:$B$841,"&lt;="&amp;DATE($B29,12,31),$D$60:$D$841)-SUM(D$25:D28)</f>
        <v>0</v>
      </c>
      <c r="E29" s="175"/>
      <c r="F29" s="174">
        <f>SUMIF($B$60:$B$841,"&lt;="&amp;DATE($B29,12,31),$F$60:$F$841)-SUM(F$25:F28)</f>
        <v>3943981.0700000003</v>
      </c>
      <c r="G29" s="174">
        <f>SUMIF($B$60:$B$841,"&lt;="&amp;DATE($B29,12,31),$G$60:$G$841)-SUM(G$25:G28)</f>
        <v>2458383.7599999998</v>
      </c>
      <c r="H29" s="174">
        <f>H28-G29</f>
        <v>102714444.85749999</v>
      </c>
    </row>
    <row r="30" spans="1:10" hidden="1">
      <c r="A30" s="176"/>
      <c r="B30" s="173">
        <f t="shared" ref="B30:B56" si="0">B29+1</f>
        <v>2024</v>
      </c>
      <c r="C30" s="174">
        <f>SUMIF($B$60:$B$841,"&lt;="&amp;DATE($B30,12,31),$C$60:$C$841)-SUM(C$25:C29)</f>
        <v>6402364.8299999982</v>
      </c>
      <c r="D30" s="174">
        <f>SUMIF($B$60:$B$841,"&lt;="&amp;DATE($B30,12,31),$D$60:$D$841)-SUM(D$25:D29)</f>
        <v>0</v>
      </c>
      <c r="E30" s="175"/>
      <c r="F30" s="174">
        <f>SUMIF($B$60:$B$841,"&lt;="&amp;DATE($B30,12,31),$F$60:$F$841)-SUM(F$25:F29)</f>
        <v>3851791.6800000016</v>
      </c>
      <c r="G30" s="174">
        <f>SUMIF($B$60:$B$841,"&lt;="&amp;DATE($B30,12,31),$G$60:$G$841)-SUM(G$25:G29)</f>
        <v>2550573.1500000004</v>
      </c>
      <c r="H30" s="174">
        <f t="shared" ref="H30:H56" si="1">H29-G30</f>
        <v>100163871.70749998</v>
      </c>
    </row>
    <row r="31" spans="1:10" hidden="1">
      <c r="A31" s="176"/>
      <c r="B31" s="173">
        <f t="shared" si="0"/>
        <v>2025</v>
      </c>
      <c r="C31" s="174">
        <f>SUMIF($B$60:$B$841,"&lt;="&amp;DATE($B31,12,31),$C$60:$C$841)-SUM(C$25:C30)</f>
        <v>6402364.8299999982</v>
      </c>
      <c r="D31" s="174">
        <f>SUMIF($B$60:$B$841,"&lt;="&amp;DATE($B31,12,31),$D$60:$D$841)-SUM(D$25:D30)</f>
        <v>0</v>
      </c>
      <c r="E31" s="175"/>
      <c r="F31" s="174">
        <f>SUMIF($B$60:$B$841,"&lt;="&amp;DATE($B31,12,31),$F$60:$F$841)-SUM(F$25:F30)</f>
        <v>3756145.1900000013</v>
      </c>
      <c r="G31" s="174">
        <f>SUMIF($B$60:$B$841,"&lt;="&amp;DATE($B31,12,31),$G$60:$G$841)-SUM(G$25:G30)</f>
        <v>2646219.6400000006</v>
      </c>
      <c r="H31" s="174">
        <f t="shared" si="1"/>
        <v>97517652.06749998</v>
      </c>
    </row>
    <row r="32" spans="1:10" hidden="1">
      <c r="A32" s="176"/>
      <c r="B32" s="173">
        <f t="shared" si="0"/>
        <v>2026</v>
      </c>
      <c r="C32" s="174">
        <f>SUMIF($B$60:$B$841,"&lt;="&amp;DATE($B32,12,31),$C$60:$C$841)-SUM(C$25:C31)</f>
        <v>6402364.8299999982</v>
      </c>
      <c r="D32" s="174">
        <f>SUMIF($B$60:$B$841,"&lt;="&amp;DATE($B32,12,31),$D$60:$D$841)-SUM(D$25:D31)</f>
        <v>0</v>
      </c>
      <c r="E32" s="175"/>
      <c r="F32" s="174">
        <f>SUMIF($B$60:$B$841,"&lt;="&amp;DATE($B32,12,31),$F$60:$F$841)-SUM(F$25:F31)</f>
        <v>3656911.9499999993</v>
      </c>
      <c r="G32" s="174">
        <f>SUMIF($B$60:$B$841,"&lt;="&amp;DATE($B32,12,31),$G$60:$G$841)-SUM(G$25:G31)</f>
        <v>2745452.879999999</v>
      </c>
      <c r="H32" s="174">
        <f t="shared" si="1"/>
        <v>94772199.187499985</v>
      </c>
    </row>
    <row r="33" spans="1:8" hidden="1">
      <c r="A33" s="176"/>
      <c r="B33" s="173">
        <f t="shared" si="0"/>
        <v>2027</v>
      </c>
      <c r="C33" s="174">
        <f>SUMIF($B$60:$B$841,"&lt;="&amp;DATE($B33,12,31),$C$60:$C$841)-SUM(C$25:C32)</f>
        <v>6402364.8299999982</v>
      </c>
      <c r="D33" s="174">
        <f>SUMIF($B$60:$B$841,"&lt;="&amp;DATE($B33,12,31),$D$60:$D$841)-SUM(D$25:D32)</f>
        <v>0</v>
      </c>
      <c r="E33" s="175"/>
      <c r="F33" s="174">
        <f>SUMIF($B$60:$B$841,"&lt;="&amp;DATE($B33,12,31),$F$60:$F$841)-SUM(F$25:F32)</f>
        <v>3553957.4699999988</v>
      </c>
      <c r="G33" s="174">
        <f>SUMIF($B$60:$B$841,"&lt;="&amp;DATE($B33,12,31),$G$60:$G$841)-SUM(G$25:G32)</f>
        <v>2848407.3599999994</v>
      </c>
      <c r="H33" s="174">
        <f t="shared" si="1"/>
        <v>91923791.827499986</v>
      </c>
    </row>
    <row r="34" spans="1:8" hidden="1">
      <c r="A34" s="176"/>
      <c r="B34" s="173">
        <f t="shared" si="0"/>
        <v>2028</v>
      </c>
      <c r="C34" s="174">
        <f>SUMIF($B$60:$B$841,"&lt;="&amp;DATE($B34,12,31),$C$60:$C$841)-SUM(C$25:C33)</f>
        <v>6402364.8299999982</v>
      </c>
      <c r="D34" s="174">
        <f>SUMIF($B$60:$B$841,"&lt;="&amp;DATE($B34,12,31),$D$60:$D$841)-SUM(D$25:D33)</f>
        <v>0</v>
      </c>
      <c r="E34" s="175"/>
      <c r="F34" s="174">
        <f>SUMIF($B$60:$B$841,"&lt;="&amp;DATE($B34,12,31),$F$60:$F$841)-SUM(F$25:F33)</f>
        <v>3447142.1900000013</v>
      </c>
      <c r="G34" s="174">
        <f>SUMIF($B$60:$B$841,"&lt;="&amp;DATE($B34,12,31),$G$60:$G$841)-SUM(G$25:G33)</f>
        <v>2955222.6400000006</v>
      </c>
      <c r="H34" s="174">
        <f t="shared" si="1"/>
        <v>88968569.187499985</v>
      </c>
    </row>
    <row r="35" spans="1:8" hidden="1">
      <c r="A35" s="176"/>
      <c r="B35" s="173">
        <f t="shared" si="0"/>
        <v>2029</v>
      </c>
      <c r="C35" s="174">
        <f>SUMIF($B$60:$B$841,"&lt;="&amp;DATE($B35,12,31),$C$60:$C$841)-SUM(C$25:C34)</f>
        <v>6402364.8299999982</v>
      </c>
      <c r="D35" s="174">
        <f>SUMIF($B$60:$B$841,"&lt;="&amp;DATE($B35,12,31),$D$60:$D$841)-SUM(D$25:D34)</f>
        <v>0</v>
      </c>
      <c r="E35" s="175"/>
      <c r="F35" s="174">
        <f>SUMIF($B$60:$B$841,"&lt;="&amp;DATE($B35,12,31),$F$60:$F$841)-SUM(F$25:F34)</f>
        <v>3336321.3399999961</v>
      </c>
      <c r="G35" s="174">
        <f>SUMIF($B$60:$B$841,"&lt;="&amp;DATE($B35,12,31),$G$60:$G$841)-SUM(G$25:G34)</f>
        <v>3066043.4899999984</v>
      </c>
      <c r="H35" s="174">
        <f t="shared" si="1"/>
        <v>85902525.69749999</v>
      </c>
    </row>
    <row r="36" spans="1:8" hidden="1">
      <c r="A36" s="176"/>
      <c r="B36" s="173">
        <f t="shared" si="0"/>
        <v>2030</v>
      </c>
      <c r="C36" s="174">
        <f>SUMIF($B$60:$B$841,"&lt;="&amp;DATE($B36,12,31),$C$60:$C$841)-SUM(C$25:C35)</f>
        <v>6402364.8300000057</v>
      </c>
      <c r="D36" s="174">
        <f>SUMIF($B$60:$B$841,"&lt;="&amp;DATE($B36,12,31),$D$60:$D$841)-SUM(D$25:D35)</f>
        <v>0</v>
      </c>
      <c r="E36" s="175"/>
      <c r="F36" s="174">
        <f>SUMIF($B$60:$B$841,"&lt;="&amp;DATE($B36,12,31),$F$60:$F$841)-SUM(F$25:F35)</f>
        <v>3221344.7100000009</v>
      </c>
      <c r="G36" s="174">
        <f>SUMIF($B$60:$B$841,"&lt;="&amp;DATE($B36,12,31),$G$60:$G$841)-SUM(G$25:G35)</f>
        <v>3181020.120000001</v>
      </c>
      <c r="H36" s="174">
        <f t="shared" si="1"/>
        <v>82721505.577499986</v>
      </c>
    </row>
    <row r="37" spans="1:8" hidden="1">
      <c r="A37" s="176"/>
      <c r="B37" s="173">
        <f t="shared" si="0"/>
        <v>2031</v>
      </c>
      <c r="C37" s="174">
        <f>SUMIF($B$60:$B$841,"&lt;="&amp;DATE($B37,12,31),$C$60:$C$841)-SUM(C$25:C36)</f>
        <v>6402364.8299999982</v>
      </c>
      <c r="D37" s="174">
        <f>SUMIF($B$60:$B$841,"&lt;="&amp;DATE($B37,12,31),$D$60:$D$841)-SUM(D$25:D36)</f>
        <v>0</v>
      </c>
      <c r="E37" s="175"/>
      <c r="F37" s="174">
        <f>SUMIF($B$60:$B$841,"&lt;="&amp;DATE($B37,12,31),$F$60:$F$841)-SUM(F$25:F36)</f>
        <v>3102056.4600000009</v>
      </c>
      <c r="G37" s="174">
        <f>SUMIF($B$60:$B$841,"&lt;="&amp;DATE($B37,12,31),$G$60:$G$841)-SUM(G$25:G36)</f>
        <v>3300308.370000001</v>
      </c>
      <c r="H37" s="174">
        <f t="shared" si="1"/>
        <v>79421197.207499981</v>
      </c>
    </row>
    <row r="38" spans="1:8" hidden="1">
      <c r="A38" s="176"/>
      <c r="B38" s="173">
        <f t="shared" si="0"/>
        <v>2032</v>
      </c>
      <c r="C38" s="174">
        <f>SUMIF($B$60:$B$841,"&lt;="&amp;DATE($B38,12,31),$C$60:$C$841)-SUM(C$25:C37)</f>
        <v>6402364.8299999982</v>
      </c>
      <c r="D38" s="174">
        <f>SUMIF($B$60:$B$841,"&lt;="&amp;DATE($B38,12,31),$D$60:$D$841)-SUM(D$25:D37)</f>
        <v>0</v>
      </c>
      <c r="E38" s="175"/>
      <c r="F38" s="174">
        <f>SUMIF($B$60:$B$841,"&lt;="&amp;DATE($B38,12,31),$F$60:$F$841)-SUM(F$25:F37)</f>
        <v>2978294.8999999985</v>
      </c>
      <c r="G38" s="174">
        <f>SUMIF($B$60:$B$841,"&lt;="&amp;DATE($B38,12,31),$G$60:$G$841)-SUM(G$25:G37)</f>
        <v>3424069.9299999997</v>
      </c>
      <c r="H38" s="174">
        <f t="shared" si="1"/>
        <v>75997127.277499974</v>
      </c>
    </row>
    <row r="39" spans="1:8" hidden="1">
      <c r="A39" s="176"/>
      <c r="B39" s="173">
        <f t="shared" si="0"/>
        <v>2033</v>
      </c>
      <c r="C39" s="174">
        <f>SUMIF($B$60:$B$841,"&lt;="&amp;DATE($B39,12,31),$C$60:$C$841)-SUM(C$25:C38)</f>
        <v>6402364.8299999982</v>
      </c>
      <c r="D39" s="174">
        <f>SUMIF($B$60:$B$841,"&lt;="&amp;DATE($B39,12,31),$D$60:$D$841)-SUM(D$25:D38)</f>
        <v>0</v>
      </c>
      <c r="E39" s="175"/>
      <c r="F39" s="174">
        <f>SUMIF($B$60:$B$841,"&lt;="&amp;DATE($B39,12,31),$F$60:$F$841)-SUM(F$25:F38)</f>
        <v>2849892.2700000033</v>
      </c>
      <c r="G39" s="174">
        <f>SUMIF($B$60:$B$841,"&lt;="&amp;DATE($B39,12,31),$G$60:$G$841)-SUM(G$25:G38)</f>
        <v>3552472.5600000024</v>
      </c>
      <c r="H39" s="174">
        <f t="shared" si="1"/>
        <v>72444654.717499971</v>
      </c>
    </row>
    <row r="40" spans="1:8" hidden="1">
      <c r="A40" s="176"/>
      <c r="B40" s="173">
        <f t="shared" si="0"/>
        <v>2034</v>
      </c>
      <c r="C40" s="174">
        <f>SUMIF($B$60:$B$841,"&lt;="&amp;DATE($B40,12,31),$C$60:$C$841)-SUM(C$25:C39)</f>
        <v>6402364.8299999982</v>
      </c>
      <c r="D40" s="174">
        <f>SUMIF($B$60:$B$841,"&lt;="&amp;DATE($B40,12,31),$D$60:$D$841)-SUM(D$25:D39)</f>
        <v>0</v>
      </c>
      <c r="E40" s="175"/>
      <c r="F40" s="174">
        <f>SUMIF($B$60:$B$841,"&lt;="&amp;DATE($B40,12,31),$F$60:$F$841)-SUM(F$25:F39)</f>
        <v>2716674.549999997</v>
      </c>
      <c r="G40" s="174">
        <f>SUMIF($B$60:$B$841,"&lt;="&amp;DATE($B40,12,31),$G$60:$G$841)-SUM(G$25:G39)</f>
        <v>3685690.2800000012</v>
      </c>
      <c r="H40" s="174">
        <f t="shared" si="1"/>
        <v>68758964.43749997</v>
      </c>
    </row>
    <row r="41" spans="1:8" hidden="1">
      <c r="A41" s="176"/>
      <c r="B41" s="173">
        <f t="shared" si="0"/>
        <v>2035</v>
      </c>
      <c r="C41" s="174">
        <f>SUMIF($B$60:$B$841,"&lt;="&amp;DATE($B41,12,31),$C$60:$C$841)-SUM(C$25:C40)</f>
        <v>6402364.8299999982</v>
      </c>
      <c r="D41" s="174">
        <f>SUMIF($B$60:$B$841,"&lt;="&amp;DATE($B41,12,31),$D$60:$D$841)-SUM(D$25:D40)</f>
        <v>0</v>
      </c>
      <c r="E41" s="175"/>
      <c r="F41" s="174">
        <f>SUMIF($B$60:$B$841,"&lt;="&amp;DATE($B41,12,31),$F$60:$F$841)-SUM(F$25:F40)</f>
        <v>2578461.1700000018</v>
      </c>
      <c r="G41" s="174">
        <f>SUMIF($B$60:$B$841,"&lt;="&amp;DATE($B41,12,31),$G$60:$G$841)-SUM(G$25:G40)</f>
        <v>3823903.6599999964</v>
      </c>
      <c r="H41" s="174">
        <f t="shared" si="1"/>
        <v>64935060.777499974</v>
      </c>
    </row>
    <row r="42" spans="1:8" hidden="1">
      <c r="A42" s="176"/>
      <c r="B42" s="173">
        <f t="shared" si="0"/>
        <v>2036</v>
      </c>
      <c r="C42" s="174">
        <f>SUMIF($B$60:$B$841,"&lt;="&amp;DATE($B42,12,31),$C$60:$C$841)-SUM(C$25:C41)</f>
        <v>6402364.8299999982</v>
      </c>
      <c r="D42" s="174">
        <f>SUMIF($B$60:$B$841,"&lt;="&amp;DATE($B42,12,31),$D$60:$D$841)-SUM(D$25:D41)</f>
        <v>0</v>
      </c>
      <c r="E42" s="175"/>
      <c r="F42" s="174">
        <f>SUMIF($B$60:$B$841,"&lt;="&amp;DATE($B42,12,31),$F$60:$F$841)-SUM(F$25:F41)</f>
        <v>2435064.7800000012</v>
      </c>
      <c r="G42" s="174">
        <f>SUMIF($B$60:$B$841,"&lt;="&amp;DATE($B42,12,31),$G$60:$G$841)-SUM(G$25:G41)</f>
        <v>3967300.049999997</v>
      </c>
      <c r="H42" s="174">
        <f t="shared" si="1"/>
        <v>60967760.727499977</v>
      </c>
    </row>
    <row r="43" spans="1:8" hidden="1">
      <c r="A43" s="176"/>
      <c r="B43" s="173">
        <f t="shared" si="0"/>
        <v>2037</v>
      </c>
      <c r="C43" s="174">
        <f>SUMIF($B$60:$B$841,"&lt;="&amp;DATE($B43,12,31),$C$60:$C$841)-SUM(C$25:C42)</f>
        <v>6402364.8299999982</v>
      </c>
      <c r="D43" s="174">
        <f>SUMIF($B$60:$B$841,"&lt;="&amp;DATE($B43,12,31),$D$60:$D$841)-SUM(D$25:D42)</f>
        <v>0</v>
      </c>
      <c r="E43" s="175"/>
      <c r="F43" s="174">
        <f>SUMIF($B$60:$B$841,"&lt;="&amp;DATE($B43,12,31),$F$60:$F$841)-SUM(F$25:F42)</f>
        <v>2286291.0300000012</v>
      </c>
      <c r="G43" s="174">
        <f>SUMIF($B$60:$B$841,"&lt;="&amp;DATE($B43,12,31),$G$60:$G$841)-SUM(G$25:G42)</f>
        <v>4116073.799999997</v>
      </c>
      <c r="H43" s="174">
        <f t="shared" si="1"/>
        <v>56851686.92749998</v>
      </c>
    </row>
    <row r="44" spans="1:8" hidden="1">
      <c r="A44" s="176"/>
      <c r="B44" s="173">
        <f t="shared" si="0"/>
        <v>2038</v>
      </c>
      <c r="C44" s="174">
        <f>SUMIF($B$60:$B$841,"&lt;="&amp;DATE($B44,12,31),$C$60:$C$841)-SUM(C$25:C43)</f>
        <v>6402364.8299999982</v>
      </c>
      <c r="D44" s="174">
        <f>SUMIF($B$60:$B$841,"&lt;="&amp;DATE($B44,12,31),$D$60:$D$841)-SUM(D$25:D43)</f>
        <v>0</v>
      </c>
      <c r="E44" s="175"/>
      <c r="F44" s="174">
        <f>SUMIF($B$60:$B$841,"&lt;="&amp;DATE($B44,12,31),$F$60:$F$841)-SUM(F$25:F43)</f>
        <v>2131938.2599999979</v>
      </c>
      <c r="G44" s="174">
        <f>SUMIF($B$60:$B$841,"&lt;="&amp;DATE($B44,12,31),$G$60:$G$841)-SUM(G$25:G43)</f>
        <v>4270426.57</v>
      </c>
      <c r="H44" s="174">
        <f t="shared" si="1"/>
        <v>52581260.357499979</v>
      </c>
    </row>
    <row r="45" spans="1:8" hidden="1">
      <c r="A45" s="176"/>
      <c r="B45" s="173">
        <f t="shared" si="0"/>
        <v>2039</v>
      </c>
      <c r="C45" s="174">
        <f>SUMIF($B$60:$B$841,"&lt;="&amp;DATE($B45,12,31),$C$60:$C$841)-SUM(C$25:C44)</f>
        <v>6402364.8299999982</v>
      </c>
      <c r="D45" s="174">
        <f>SUMIF($B$60:$B$841,"&lt;="&amp;DATE($B45,12,31),$D$60:$D$841)-SUM(D$25:D44)</f>
        <v>0</v>
      </c>
      <c r="E45" s="175"/>
      <c r="F45" s="174">
        <f>SUMIF($B$60:$B$841,"&lt;="&amp;DATE($B45,12,31),$F$60:$F$841)-SUM(F$25:F44)</f>
        <v>1971797.2599999979</v>
      </c>
      <c r="G45" s="174">
        <f>SUMIF($B$60:$B$841,"&lt;="&amp;DATE($B45,12,31),$G$60:$G$841)-SUM(G$25:G44)</f>
        <v>4430567.57</v>
      </c>
      <c r="H45" s="174">
        <f t="shared" si="1"/>
        <v>48150692.787499979</v>
      </c>
    </row>
    <row r="46" spans="1:8" hidden="1">
      <c r="A46" s="176"/>
      <c r="B46" s="173">
        <f t="shared" si="0"/>
        <v>2040</v>
      </c>
      <c r="C46" s="174">
        <f>SUMIF($B$60:$B$841,"&lt;="&amp;DATE($B46,12,31),$C$60:$C$841)-SUM(C$25:C45)</f>
        <v>6402364.8299999982</v>
      </c>
      <c r="D46" s="174">
        <f>SUMIF($B$60:$B$841,"&lt;="&amp;DATE($B46,12,31),$D$60:$D$841)-SUM(D$25:D45)</f>
        <v>0</v>
      </c>
      <c r="E46" s="175"/>
      <c r="F46" s="174">
        <f>SUMIF($B$60:$B$841,"&lt;="&amp;DATE($B46,12,31),$F$60:$F$841)-SUM(F$25:F45)</f>
        <v>1805650.9799999967</v>
      </c>
      <c r="G46" s="174">
        <f>SUMIF($B$60:$B$841,"&lt;="&amp;DATE($B46,12,31),$G$60:$G$841)-SUM(G$25:G45)</f>
        <v>4596713.849999994</v>
      </c>
      <c r="H46" s="174">
        <f t="shared" si="1"/>
        <v>43553978.937499985</v>
      </c>
    </row>
    <row r="47" spans="1:8" hidden="1">
      <c r="A47" s="176"/>
      <c r="B47" s="173">
        <f t="shared" si="0"/>
        <v>2041</v>
      </c>
      <c r="C47" s="174">
        <f>SUMIF($B$60:$B$841,"&lt;="&amp;DATE($B47,12,31),$C$60:$C$841)-SUM(C$25:C46)</f>
        <v>6402364.8300000131</v>
      </c>
      <c r="D47" s="174">
        <f>SUMIF($B$60:$B$841,"&lt;="&amp;DATE($B47,12,31),$D$60:$D$841)-SUM(D$25:D46)</f>
        <v>0</v>
      </c>
      <c r="E47" s="175"/>
      <c r="F47" s="174">
        <f>SUMIF($B$60:$B$841,"&lt;="&amp;DATE($B47,12,31),$F$60:$F$841)-SUM(F$25:F46)</f>
        <v>1633274.2100000009</v>
      </c>
      <c r="G47" s="174">
        <f>SUMIF($B$60:$B$841,"&lt;="&amp;DATE($B47,12,31),$G$60:$G$841)-SUM(G$25:G46)</f>
        <v>4769090.6200000048</v>
      </c>
      <c r="H47" s="174">
        <f t="shared" si="1"/>
        <v>38784888.31749998</v>
      </c>
    </row>
    <row r="48" spans="1:8" hidden="1">
      <c r="A48" s="176"/>
      <c r="B48" s="173">
        <f t="shared" si="0"/>
        <v>2042</v>
      </c>
      <c r="C48" s="174">
        <f>SUMIF($B$60:$B$841,"&lt;="&amp;DATE($B48,12,31),$C$60:$C$841)-SUM(C$25:C47)</f>
        <v>6402364.8300000131</v>
      </c>
      <c r="D48" s="174">
        <f>SUMIF($B$60:$B$841,"&lt;="&amp;DATE($B48,12,31),$D$60:$D$841)-SUM(D$25:D47)</f>
        <v>0</v>
      </c>
      <c r="E48" s="175"/>
      <c r="F48" s="174">
        <f>SUMIF($B$60:$B$841,"&lt;="&amp;DATE($B48,12,31),$F$60:$F$841)-SUM(F$25:F47)</f>
        <v>1454433.3100000024</v>
      </c>
      <c r="G48" s="174">
        <f>SUMIF($B$60:$B$841,"&lt;="&amp;DATE($B48,12,31),$G$60:$G$841)-SUM(G$25:G47)</f>
        <v>4947931.5199999958</v>
      </c>
      <c r="H48" s="174">
        <f t="shared" si="1"/>
        <v>33836956.797499985</v>
      </c>
    </row>
    <row r="49" spans="1:10" hidden="1">
      <c r="A49" s="176"/>
      <c r="B49" s="173">
        <f t="shared" si="0"/>
        <v>2043</v>
      </c>
      <c r="C49" s="174">
        <f>SUMIF($B$60:$B$841,"&lt;="&amp;DATE($B49,12,31),$C$60:$C$841)-SUM(C$25:C48)</f>
        <v>6402364.8300000131</v>
      </c>
      <c r="D49" s="174">
        <f>SUMIF($B$60:$B$841,"&lt;="&amp;DATE($B49,12,31),$D$60:$D$841)-SUM(D$25:D48)</f>
        <v>0</v>
      </c>
      <c r="E49" s="175"/>
      <c r="F49" s="174">
        <f>SUMIF($B$60:$B$841,"&lt;="&amp;DATE($B49,12,31),$F$60:$F$841)-SUM(F$25:F48)</f>
        <v>1268885.8799999952</v>
      </c>
      <c r="G49" s="174">
        <f>SUMIF($B$60:$B$841,"&lt;="&amp;DATE($B49,12,31),$G$60:$G$841)-SUM(G$25:G48)</f>
        <v>5133478.950000003</v>
      </c>
      <c r="H49" s="174">
        <f t="shared" si="1"/>
        <v>28703477.847499982</v>
      </c>
    </row>
    <row r="50" spans="1:10" hidden="1">
      <c r="A50" s="176"/>
      <c r="B50" s="173">
        <f t="shared" si="0"/>
        <v>2044</v>
      </c>
      <c r="C50" s="174">
        <f>SUMIF($B$60:$B$841,"&lt;="&amp;DATE($B50,12,31),$C$60:$C$841)-SUM(C$25:C49)</f>
        <v>6402364.8300000131</v>
      </c>
      <c r="D50" s="174">
        <f>SUMIF($B$60:$B$841,"&lt;="&amp;DATE($B50,12,31),$D$60:$D$841)-SUM(D$25:D49)</f>
        <v>0</v>
      </c>
      <c r="E50" s="175"/>
      <c r="F50" s="174">
        <f>SUMIF($B$60:$B$841,"&lt;="&amp;DATE($B50,12,31),$F$60:$F$841)-SUM(F$25:F49)</f>
        <v>1076380.4200000018</v>
      </c>
      <c r="G50" s="174">
        <f>SUMIF($B$60:$B$841,"&lt;="&amp;DATE($B50,12,31),$G$60:$G$841)-SUM(G$25:G49)</f>
        <v>5325984.4099999964</v>
      </c>
      <c r="H50" s="174">
        <f t="shared" si="1"/>
        <v>23377493.437499985</v>
      </c>
    </row>
    <row r="51" spans="1:10" hidden="1">
      <c r="A51" s="176"/>
      <c r="B51" s="173">
        <f t="shared" si="0"/>
        <v>2045</v>
      </c>
      <c r="C51" s="174">
        <f>SUMIF($B$60:$B$841,"&lt;="&amp;DATE($B51,12,31),$C$60:$C$841)-SUM(C$25:C50)</f>
        <v>6402364.8300000131</v>
      </c>
      <c r="D51" s="174">
        <f>SUMIF($B$60:$B$841,"&lt;="&amp;DATE($B51,12,31),$D$60:$D$841)-SUM(D$25:D50)</f>
        <v>0</v>
      </c>
      <c r="E51" s="175"/>
      <c r="F51" s="174">
        <f>SUMIF($B$60:$B$841,"&lt;="&amp;DATE($B51,12,31),$F$60:$F$841)-SUM(F$25:F50)</f>
        <v>876656</v>
      </c>
      <c r="G51" s="174">
        <f>SUMIF($B$60:$B$841,"&lt;="&amp;DATE($B51,12,31),$G$60:$G$841)-SUM(G$25:G50)</f>
        <v>5525708.8299999982</v>
      </c>
      <c r="H51" s="174">
        <f t="shared" si="1"/>
        <v>17851784.607499987</v>
      </c>
    </row>
    <row r="52" spans="1:10" hidden="1">
      <c r="A52" s="176"/>
      <c r="B52" s="173">
        <f t="shared" si="0"/>
        <v>2046</v>
      </c>
      <c r="C52" s="174">
        <f>SUMIF($B$60:$B$841,"&lt;="&amp;DATE($B52,12,31),$C$60:$C$841)-SUM(C$25:C51)</f>
        <v>6402364.8300000131</v>
      </c>
      <c r="D52" s="174">
        <f>SUMIF($B$60:$B$841,"&lt;="&amp;DATE($B52,12,31),$D$60:$D$841)-SUM(D$25:D51)</f>
        <v>0</v>
      </c>
      <c r="E52" s="175"/>
      <c r="F52" s="174">
        <f>SUMIF($B$60:$B$841,"&lt;="&amp;DATE($B52,12,31),$F$60:$F$841)-SUM(F$25:F51)</f>
        <v>669441.92000000179</v>
      </c>
      <c r="G52" s="174">
        <f>SUMIF($B$60:$B$841,"&lt;="&amp;DATE($B52,12,31),$G$60:$G$841)-SUM(G$25:G51)</f>
        <v>5732922.9099999964</v>
      </c>
      <c r="H52" s="174">
        <f t="shared" si="1"/>
        <v>12118861.69749999</v>
      </c>
    </row>
    <row r="53" spans="1:10" hidden="1">
      <c r="A53" s="176"/>
      <c r="B53" s="173">
        <f t="shared" si="0"/>
        <v>2047</v>
      </c>
      <c r="C53" s="174">
        <f>SUMIF($B$60:$B$841,"&lt;="&amp;DATE($B53,12,31),$C$60:$C$841)-SUM(C$25:C52)</f>
        <v>6402364.8300000131</v>
      </c>
      <c r="D53" s="174">
        <f>SUMIF($B$60:$B$841,"&lt;="&amp;DATE($B53,12,31),$D$60:$D$841)-SUM(D$25:D52)</f>
        <v>0</v>
      </c>
      <c r="E53" s="175"/>
      <c r="F53" s="174">
        <f>SUMIF($B$60:$B$841,"&lt;="&amp;DATE($B53,12,31),$F$60:$F$841)-SUM(F$25:F52)</f>
        <v>454457.31000000238</v>
      </c>
      <c r="G53" s="174">
        <f>SUMIF($B$60:$B$841,"&lt;="&amp;DATE($B53,12,31),$G$60:$G$841)-SUM(G$25:G52)</f>
        <v>5947907.5199999958</v>
      </c>
      <c r="H53" s="174">
        <f t="shared" si="1"/>
        <v>6170954.1774999946</v>
      </c>
    </row>
    <row r="54" spans="1:10" hidden="1">
      <c r="A54" s="176"/>
      <c r="B54" s="173">
        <f t="shared" si="0"/>
        <v>2048</v>
      </c>
      <c r="C54" s="174">
        <f>SUMIF($B$60:$B$841,"&lt;="&amp;DATE($B54,12,31),$C$60:$C$841)-SUM(C$25:C53)</f>
        <v>6402364.9600000083</v>
      </c>
      <c r="D54" s="174">
        <f>SUMIF($B$60:$B$841,"&lt;="&amp;DATE($B54,12,31),$D$60:$D$841)-SUM(D$25:D53)</f>
        <v>0</v>
      </c>
      <c r="E54" s="175"/>
      <c r="F54" s="174">
        <f>SUMIF($B$60:$B$841,"&lt;="&amp;DATE($B54,12,31),$F$60:$F$841)-SUM(F$25:F53)</f>
        <v>231410.78000000119</v>
      </c>
      <c r="G54" s="174">
        <f>SUMIF($B$60:$B$841,"&lt;="&amp;DATE($B54,12,31),$G$60:$G$841)-SUM(G$25:G53)</f>
        <v>6170954.1800000072</v>
      </c>
      <c r="H54" s="174">
        <f t="shared" si="1"/>
        <v>-2.5000125169754028E-3</v>
      </c>
    </row>
    <row r="55" spans="1:10" hidden="1">
      <c r="A55" s="176"/>
      <c r="B55" s="173">
        <f t="shared" si="0"/>
        <v>2049</v>
      </c>
      <c r="C55" s="174">
        <f>SUMIF($B$60:$B$841,"&lt;="&amp;DATE($B55,12,31),$C$60:$C$841)-SUM(C$25:C54)</f>
        <v>0</v>
      </c>
      <c r="D55" s="174">
        <f>SUMIF($B$60:$B$841,"&lt;="&amp;DATE($B55,12,31),$D$60:$D$841)-SUM(D$25:D54)</f>
        <v>0</v>
      </c>
      <c r="E55" s="175"/>
      <c r="F55" s="174">
        <f>SUMIF($B$60:$B$841,"&lt;="&amp;DATE($B55,12,31),$F$60:$F$841)-SUM(F$25:F54)</f>
        <v>0</v>
      </c>
      <c r="G55" s="174">
        <f>SUMIF($B$60:$B$841,"&lt;="&amp;DATE($B55,12,31),$G$60:$G$841)-SUM(G$25:G54)</f>
        <v>0</v>
      </c>
      <c r="H55" s="174">
        <f t="shared" si="1"/>
        <v>-2.5000125169754028E-3</v>
      </c>
    </row>
    <row r="56" spans="1:10" hidden="1">
      <c r="A56" s="176"/>
      <c r="B56" s="173">
        <f t="shared" si="0"/>
        <v>2050</v>
      </c>
      <c r="C56" s="174">
        <f>SUMIF($B$60:$B$841,"&lt;="&amp;DATE($B56,12,31),$C$60:$C$841)-SUM(C$25:C55)</f>
        <v>0</v>
      </c>
      <c r="D56" s="174">
        <f>SUMIF($B$60:$B$841,"&lt;="&amp;DATE($B56,12,31),$D$60:$D$841)-SUM(D$25:D55)</f>
        <v>0</v>
      </c>
      <c r="E56" s="175"/>
      <c r="F56" s="174">
        <f>SUMIF($B$60:$B$841,"&lt;="&amp;DATE($B56,12,31),$F$60:$F$841)-SUM(F$25:F55)</f>
        <v>0</v>
      </c>
      <c r="G56" s="174">
        <f>SUMIF($B$60:$B$841,"&lt;="&amp;DATE($B56,12,31),$G$60:$G$841)-SUM(G$25:G55)</f>
        <v>0</v>
      </c>
      <c r="H56" s="174">
        <f t="shared" si="1"/>
        <v>-2.5000125169754028E-3</v>
      </c>
    </row>
    <row r="57" spans="1:10">
      <c r="A57" s="139"/>
      <c r="B57" s="139"/>
      <c r="C57" s="139"/>
      <c r="D57" s="139"/>
      <c r="E57" s="139"/>
      <c r="F57" s="139"/>
      <c r="G57" s="139"/>
      <c r="H57" s="161"/>
    </row>
    <row r="58" spans="1:10" ht="15">
      <c r="A58" s="164" t="s">
        <v>76</v>
      </c>
      <c r="B58" s="164"/>
      <c r="C58" s="164"/>
      <c r="D58" s="164"/>
      <c r="E58" s="164"/>
      <c r="F58" s="164"/>
      <c r="G58" s="164"/>
      <c r="J58" s="177"/>
    </row>
    <row r="59" spans="1:10" ht="27" thickBot="1">
      <c r="A59" s="178" t="s">
        <v>77</v>
      </c>
      <c r="B59" s="179" t="s">
        <v>78</v>
      </c>
      <c r="C59" s="179" t="s">
        <v>79</v>
      </c>
      <c r="D59" s="179" t="s">
        <v>80</v>
      </c>
      <c r="E59" s="167"/>
      <c r="F59" s="180" t="s">
        <v>6</v>
      </c>
      <c r="G59" s="180" t="s">
        <v>5</v>
      </c>
      <c r="H59" s="180" t="s">
        <v>81</v>
      </c>
    </row>
    <row r="60" spans="1:10">
      <c r="A60" s="181"/>
      <c r="B60" s="182"/>
      <c r="C60" s="181"/>
      <c r="D60" s="181"/>
      <c r="E60" s="181"/>
      <c r="F60" s="183"/>
      <c r="G60" s="183"/>
      <c r="H60" s="183">
        <f>$D$6</f>
        <v>112027567.1675</v>
      </c>
      <c r="J60" s="184"/>
    </row>
    <row r="61" spans="1:10">
      <c r="A61" s="185">
        <f t="shared" ref="A61:A124" si="2">IF(H60="","",IF(roundOpt,IF(OR(A60&gt;=nper,ROUND(H60,2)&lt;=0),"",A60+1),IF(OR(A60&gt;=nper,H60&lt;=0),"",A60+1)))</f>
        <v>1</v>
      </c>
      <c r="B61" s="186">
        <f t="shared" ref="B61:B124" si="3">IF(A61="","",IF(OR(periods_per_year=26,periods_per_year=52),IF(periods_per_year=26,IF(A61=1,fpdate,B60+14),IF(periods_per_year=52,IF(A61=1,fpdate,B60+7),"n/a")),IF(periods_per_year=24,DATE(YEAR(fpdate),MONTH(fpdate)+(A61-1)/2+IF(AND(DAY(fpdate)&gt;=15,MOD(A61,2)=0),1,0),IF(MOD(A61,2)=0,IF(DAY(fpdate)&gt;=15,DAY(fpdate)-14,DAY(fpdate)+14),DAY(fpdate))),IF(DAY(DATE(YEAR(fpdate),MONTH(fpdate)+(A61-1)*months_per_period,DAY(fpdate)))&lt;&gt;DAY(fpdate),DATE(YEAR(fpdate),MONTH(fpdate)+(A61-1)*months_per_period+1,0),DATE(YEAR(fpdate),MONTH(fpdate)+(A61-1)*months_per_period,DAY(fpdate))))))</f>
        <v>44013</v>
      </c>
      <c r="C61" s="187">
        <f t="shared" ref="C61:C124" si="4">IF(A61="","",IF(roundOpt,IF(OR(A61=nper,payment&gt;ROUND((1+rate)*H60,2)),ROUND((1+rate)*H60,2),payment),IF(OR(A61=nper,payment&gt;(1+rate)*H60),(1+rate)*H60,payment)))</f>
        <v>6402364.8300000001</v>
      </c>
      <c r="D61" s="188"/>
      <c r="E61" s="189"/>
      <c r="F61" s="189">
        <f t="shared" ref="F61:F124" si="5">IF(A61="","",IF(AND(A61=1,pmtType=1),0,IF(roundOpt,ROUND(rate*H60,2),rate*H60)))</f>
        <v>4201033.7699999996</v>
      </c>
      <c r="G61" s="189">
        <f t="shared" ref="G61:G124" si="6">IF(A61="","",C61-F61+D61)</f>
        <v>2201331.0600000005</v>
      </c>
      <c r="H61" s="189">
        <f t="shared" ref="H61:H124" si="7">IF(A61="","",H60-G61)</f>
        <v>109826236.1075</v>
      </c>
    </row>
    <row r="62" spans="1:10">
      <c r="A62" s="185">
        <f t="shared" si="2"/>
        <v>2</v>
      </c>
      <c r="B62" s="186">
        <f t="shared" si="3"/>
        <v>44378</v>
      </c>
      <c r="C62" s="187">
        <f t="shared" si="4"/>
        <v>6402364.8300000001</v>
      </c>
      <c r="D62" s="190"/>
      <c r="E62" s="189"/>
      <c r="F62" s="189">
        <f t="shared" si="5"/>
        <v>4118483.85</v>
      </c>
      <c r="G62" s="189">
        <f t="shared" si="6"/>
        <v>2283880.98</v>
      </c>
      <c r="H62" s="189">
        <f t="shared" si="7"/>
        <v>107542355.1275</v>
      </c>
    </row>
    <row r="63" spans="1:10">
      <c r="A63" s="185">
        <f t="shared" si="2"/>
        <v>3</v>
      </c>
      <c r="B63" s="186">
        <f t="shared" si="3"/>
        <v>44743</v>
      </c>
      <c r="C63" s="187">
        <f t="shared" si="4"/>
        <v>6402364.8300000001</v>
      </c>
      <c r="D63" s="190"/>
      <c r="E63" s="189"/>
      <c r="F63" s="189">
        <f t="shared" si="5"/>
        <v>4032838.32</v>
      </c>
      <c r="G63" s="189">
        <f t="shared" si="6"/>
        <v>2369526.5100000002</v>
      </c>
      <c r="H63" s="189">
        <f t="shared" si="7"/>
        <v>105172828.61749999</v>
      </c>
    </row>
    <row r="64" spans="1:10">
      <c r="A64" s="185">
        <f t="shared" si="2"/>
        <v>4</v>
      </c>
      <c r="B64" s="186">
        <f t="shared" si="3"/>
        <v>45108</v>
      </c>
      <c r="C64" s="187">
        <f t="shared" si="4"/>
        <v>6402364.8300000001</v>
      </c>
      <c r="D64" s="190"/>
      <c r="E64" s="189"/>
      <c r="F64" s="189">
        <f t="shared" si="5"/>
        <v>3943981.07</v>
      </c>
      <c r="G64" s="189">
        <f t="shared" si="6"/>
        <v>2458383.7600000002</v>
      </c>
      <c r="H64" s="189">
        <f t="shared" si="7"/>
        <v>102714444.85749999</v>
      </c>
    </row>
    <row r="65" spans="1:12" ht="14.4">
      <c r="A65" s="185">
        <f t="shared" si="2"/>
        <v>5</v>
      </c>
      <c r="B65" s="186">
        <f t="shared" si="3"/>
        <v>45474</v>
      </c>
      <c r="C65" s="187">
        <f t="shared" si="4"/>
        <v>6402364.8300000001</v>
      </c>
      <c r="D65" s="190"/>
      <c r="E65" s="189"/>
      <c r="F65" s="189">
        <f t="shared" si="5"/>
        <v>3851791.68</v>
      </c>
      <c r="G65" s="189">
        <f t="shared" si="6"/>
        <v>2550573.15</v>
      </c>
      <c r="H65" s="189">
        <f t="shared" si="7"/>
        <v>100163871.70749998</v>
      </c>
      <c r="L65" s="191"/>
    </row>
    <row r="66" spans="1:12" ht="14.4">
      <c r="A66" s="185">
        <f t="shared" si="2"/>
        <v>6</v>
      </c>
      <c r="B66" s="186">
        <f t="shared" si="3"/>
        <v>45839</v>
      </c>
      <c r="C66" s="187">
        <f t="shared" si="4"/>
        <v>6402364.8300000001</v>
      </c>
      <c r="D66" s="190"/>
      <c r="E66" s="189"/>
      <c r="F66" s="189">
        <f t="shared" si="5"/>
        <v>3756145.19</v>
      </c>
      <c r="G66" s="189">
        <f t="shared" si="6"/>
        <v>2646219.64</v>
      </c>
      <c r="H66" s="189">
        <f t="shared" si="7"/>
        <v>97517652.06749998</v>
      </c>
      <c r="J66" s="192"/>
      <c r="L66" s="191"/>
    </row>
    <row r="67" spans="1:12" ht="14.4">
      <c r="A67" s="185">
        <f t="shared" si="2"/>
        <v>7</v>
      </c>
      <c r="B67" s="186">
        <f t="shared" si="3"/>
        <v>46204</v>
      </c>
      <c r="C67" s="187">
        <f t="shared" si="4"/>
        <v>6402364.8300000001</v>
      </c>
      <c r="D67" s="190"/>
      <c r="E67" s="189"/>
      <c r="F67" s="189">
        <f t="shared" si="5"/>
        <v>3656911.95</v>
      </c>
      <c r="G67" s="189">
        <f t="shared" si="6"/>
        <v>2745452.88</v>
      </c>
      <c r="H67" s="189">
        <f t="shared" si="7"/>
        <v>94772199.187499985</v>
      </c>
      <c r="J67" s="192"/>
      <c r="L67" s="193"/>
    </row>
    <row r="68" spans="1:12">
      <c r="A68" s="185">
        <f t="shared" si="2"/>
        <v>8</v>
      </c>
      <c r="B68" s="186">
        <f t="shared" si="3"/>
        <v>46569</v>
      </c>
      <c r="C68" s="187">
        <f t="shared" si="4"/>
        <v>6402364.8300000001</v>
      </c>
      <c r="D68" s="190"/>
      <c r="E68" s="189"/>
      <c r="F68" s="189">
        <f t="shared" si="5"/>
        <v>3553957.47</v>
      </c>
      <c r="G68" s="189">
        <f t="shared" si="6"/>
        <v>2848407.36</v>
      </c>
      <c r="H68" s="189">
        <f t="shared" si="7"/>
        <v>91923791.827499986</v>
      </c>
      <c r="J68" s="192"/>
    </row>
    <row r="69" spans="1:12">
      <c r="A69" s="185">
        <f t="shared" si="2"/>
        <v>9</v>
      </c>
      <c r="B69" s="186">
        <f t="shared" si="3"/>
        <v>46935</v>
      </c>
      <c r="C69" s="187">
        <f t="shared" si="4"/>
        <v>6402364.8300000001</v>
      </c>
      <c r="D69" s="190"/>
      <c r="E69" s="189"/>
      <c r="F69" s="189">
        <f t="shared" si="5"/>
        <v>3447142.19</v>
      </c>
      <c r="G69" s="189">
        <f t="shared" si="6"/>
        <v>2955222.64</v>
      </c>
      <c r="H69" s="189">
        <f t="shared" si="7"/>
        <v>88968569.187499985</v>
      </c>
    </row>
    <row r="70" spans="1:12">
      <c r="A70" s="185">
        <f t="shared" si="2"/>
        <v>10</v>
      </c>
      <c r="B70" s="186">
        <f t="shared" si="3"/>
        <v>47300</v>
      </c>
      <c r="C70" s="187">
        <f t="shared" si="4"/>
        <v>6402364.8300000001</v>
      </c>
      <c r="D70" s="190"/>
      <c r="E70" s="189"/>
      <c r="F70" s="189">
        <f t="shared" si="5"/>
        <v>3336321.34</v>
      </c>
      <c r="G70" s="189">
        <f t="shared" si="6"/>
        <v>3066043.49</v>
      </c>
      <c r="H70" s="189">
        <f t="shared" si="7"/>
        <v>85902525.69749999</v>
      </c>
    </row>
    <row r="71" spans="1:12">
      <c r="A71" s="185">
        <f t="shared" si="2"/>
        <v>11</v>
      </c>
      <c r="B71" s="186">
        <f t="shared" si="3"/>
        <v>47665</v>
      </c>
      <c r="C71" s="187">
        <f t="shared" si="4"/>
        <v>6402364.8300000001</v>
      </c>
      <c r="D71" s="190"/>
      <c r="E71" s="189"/>
      <c r="F71" s="189">
        <f t="shared" si="5"/>
        <v>3221344.71</v>
      </c>
      <c r="G71" s="189">
        <f t="shared" si="6"/>
        <v>3181020.12</v>
      </c>
      <c r="H71" s="189">
        <f t="shared" si="7"/>
        <v>82721505.577499986</v>
      </c>
    </row>
    <row r="72" spans="1:12">
      <c r="A72" s="185">
        <f t="shared" si="2"/>
        <v>12</v>
      </c>
      <c r="B72" s="186">
        <f t="shared" si="3"/>
        <v>48030</v>
      </c>
      <c r="C72" s="187">
        <f t="shared" si="4"/>
        <v>6402364.8300000001</v>
      </c>
      <c r="D72" s="190"/>
      <c r="E72" s="189"/>
      <c r="F72" s="189">
        <f t="shared" si="5"/>
        <v>3102056.46</v>
      </c>
      <c r="G72" s="189">
        <f t="shared" si="6"/>
        <v>3300308.37</v>
      </c>
      <c r="H72" s="189">
        <f t="shared" si="7"/>
        <v>79421197.207499981</v>
      </c>
    </row>
    <row r="73" spans="1:12">
      <c r="A73" s="185">
        <f t="shared" si="2"/>
        <v>13</v>
      </c>
      <c r="B73" s="186">
        <f t="shared" si="3"/>
        <v>48396</v>
      </c>
      <c r="C73" s="187">
        <f t="shared" si="4"/>
        <v>6402364.8300000001</v>
      </c>
      <c r="D73" s="190"/>
      <c r="E73" s="189"/>
      <c r="F73" s="189">
        <f t="shared" si="5"/>
        <v>2978294.9</v>
      </c>
      <c r="G73" s="189">
        <f t="shared" si="6"/>
        <v>3424069.93</v>
      </c>
      <c r="H73" s="189">
        <f t="shared" si="7"/>
        <v>75997127.277499974</v>
      </c>
    </row>
    <row r="74" spans="1:12">
      <c r="A74" s="185">
        <f t="shared" si="2"/>
        <v>14</v>
      </c>
      <c r="B74" s="186">
        <f t="shared" si="3"/>
        <v>48761</v>
      </c>
      <c r="C74" s="187">
        <f t="shared" si="4"/>
        <v>6402364.8300000001</v>
      </c>
      <c r="D74" s="190"/>
      <c r="E74" s="189"/>
      <c r="F74" s="189">
        <f t="shared" si="5"/>
        <v>2849892.27</v>
      </c>
      <c r="G74" s="189">
        <f t="shared" si="6"/>
        <v>3552472.56</v>
      </c>
      <c r="H74" s="189">
        <f t="shared" si="7"/>
        <v>72444654.717499971</v>
      </c>
    </row>
    <row r="75" spans="1:12">
      <c r="A75" s="185">
        <f t="shared" si="2"/>
        <v>15</v>
      </c>
      <c r="B75" s="186">
        <f t="shared" si="3"/>
        <v>49126</v>
      </c>
      <c r="C75" s="187">
        <f t="shared" si="4"/>
        <v>6402364.8300000001</v>
      </c>
      <c r="D75" s="190"/>
      <c r="E75" s="189"/>
      <c r="F75" s="189">
        <f t="shared" si="5"/>
        <v>2716674.55</v>
      </c>
      <c r="G75" s="189">
        <f t="shared" si="6"/>
        <v>3685690.2800000003</v>
      </c>
      <c r="H75" s="189">
        <f t="shared" si="7"/>
        <v>68758964.43749997</v>
      </c>
    </row>
    <row r="76" spans="1:12">
      <c r="A76" s="185">
        <f t="shared" si="2"/>
        <v>16</v>
      </c>
      <c r="B76" s="186">
        <f t="shared" si="3"/>
        <v>49491</v>
      </c>
      <c r="C76" s="187">
        <f t="shared" si="4"/>
        <v>6402364.8300000001</v>
      </c>
      <c r="D76" s="190"/>
      <c r="E76" s="189"/>
      <c r="F76" s="189">
        <f t="shared" si="5"/>
        <v>2578461.17</v>
      </c>
      <c r="G76" s="189">
        <f t="shared" si="6"/>
        <v>3823903.66</v>
      </c>
      <c r="H76" s="189">
        <f t="shared" si="7"/>
        <v>64935060.777499974</v>
      </c>
    </row>
    <row r="77" spans="1:12">
      <c r="A77" s="185">
        <f t="shared" si="2"/>
        <v>17</v>
      </c>
      <c r="B77" s="186">
        <f t="shared" si="3"/>
        <v>49857</v>
      </c>
      <c r="C77" s="187">
        <f t="shared" si="4"/>
        <v>6402364.8300000001</v>
      </c>
      <c r="D77" s="190"/>
      <c r="E77" s="189"/>
      <c r="F77" s="189">
        <f t="shared" si="5"/>
        <v>2435064.7799999998</v>
      </c>
      <c r="G77" s="189">
        <f t="shared" si="6"/>
        <v>3967300.0500000003</v>
      </c>
      <c r="H77" s="189">
        <f t="shared" si="7"/>
        <v>60967760.727499977</v>
      </c>
    </row>
    <row r="78" spans="1:12">
      <c r="A78" s="185">
        <f t="shared" si="2"/>
        <v>18</v>
      </c>
      <c r="B78" s="186">
        <f t="shared" si="3"/>
        <v>50222</v>
      </c>
      <c r="C78" s="187">
        <f t="shared" si="4"/>
        <v>6402364.8300000001</v>
      </c>
      <c r="D78" s="190"/>
      <c r="E78" s="189"/>
      <c r="F78" s="189">
        <f t="shared" si="5"/>
        <v>2286291.0299999998</v>
      </c>
      <c r="G78" s="189">
        <f t="shared" si="6"/>
        <v>4116073.8000000003</v>
      </c>
      <c r="H78" s="189">
        <f t="shared" si="7"/>
        <v>56851686.92749998</v>
      </c>
    </row>
    <row r="79" spans="1:12">
      <c r="A79" s="185">
        <f t="shared" si="2"/>
        <v>19</v>
      </c>
      <c r="B79" s="186">
        <f t="shared" si="3"/>
        <v>50587</v>
      </c>
      <c r="C79" s="187">
        <f t="shared" si="4"/>
        <v>6402364.8300000001</v>
      </c>
      <c r="D79" s="190"/>
      <c r="E79" s="189"/>
      <c r="F79" s="189">
        <f t="shared" si="5"/>
        <v>2131938.2599999998</v>
      </c>
      <c r="G79" s="189">
        <f t="shared" si="6"/>
        <v>4270426.57</v>
      </c>
      <c r="H79" s="189">
        <f t="shared" si="7"/>
        <v>52581260.357499979</v>
      </c>
    </row>
    <row r="80" spans="1:12">
      <c r="A80" s="185">
        <f t="shared" si="2"/>
        <v>20</v>
      </c>
      <c r="B80" s="186">
        <f t="shared" si="3"/>
        <v>50952</v>
      </c>
      <c r="C80" s="187">
        <f t="shared" si="4"/>
        <v>6402364.8300000001</v>
      </c>
      <c r="D80" s="190"/>
      <c r="E80" s="189"/>
      <c r="F80" s="189">
        <f t="shared" si="5"/>
        <v>1971797.26</v>
      </c>
      <c r="G80" s="189">
        <f t="shared" si="6"/>
        <v>4430567.57</v>
      </c>
      <c r="H80" s="189">
        <f t="shared" si="7"/>
        <v>48150692.787499979</v>
      </c>
    </row>
    <row r="81" spans="1:8">
      <c r="A81" s="185">
        <f t="shared" si="2"/>
        <v>21</v>
      </c>
      <c r="B81" s="186">
        <f t="shared" si="3"/>
        <v>51318</v>
      </c>
      <c r="C81" s="187">
        <f t="shared" si="4"/>
        <v>6402364.8300000001</v>
      </c>
      <c r="D81" s="190"/>
      <c r="E81" s="189"/>
      <c r="F81" s="189">
        <f t="shared" si="5"/>
        <v>1805650.98</v>
      </c>
      <c r="G81" s="189">
        <f t="shared" si="6"/>
        <v>4596713.8499999996</v>
      </c>
      <c r="H81" s="189">
        <f t="shared" si="7"/>
        <v>43553978.937499978</v>
      </c>
    </row>
    <row r="82" spans="1:8">
      <c r="A82" s="185">
        <f t="shared" si="2"/>
        <v>22</v>
      </c>
      <c r="B82" s="186">
        <f t="shared" si="3"/>
        <v>51683</v>
      </c>
      <c r="C82" s="187">
        <f t="shared" si="4"/>
        <v>6402364.8300000001</v>
      </c>
      <c r="D82" s="190"/>
      <c r="E82" s="189"/>
      <c r="F82" s="189">
        <f t="shared" si="5"/>
        <v>1633274.21</v>
      </c>
      <c r="G82" s="189">
        <f t="shared" si="6"/>
        <v>4769090.62</v>
      </c>
      <c r="H82" s="189">
        <f t="shared" si="7"/>
        <v>38784888.31749998</v>
      </c>
    </row>
    <row r="83" spans="1:8">
      <c r="A83" s="185">
        <f t="shared" si="2"/>
        <v>23</v>
      </c>
      <c r="B83" s="186">
        <f t="shared" si="3"/>
        <v>52048</v>
      </c>
      <c r="C83" s="187">
        <f t="shared" si="4"/>
        <v>6402364.8300000001</v>
      </c>
      <c r="D83" s="190"/>
      <c r="E83" s="189"/>
      <c r="F83" s="189">
        <f t="shared" si="5"/>
        <v>1454433.31</v>
      </c>
      <c r="G83" s="189">
        <f t="shared" si="6"/>
        <v>4947931.5199999996</v>
      </c>
      <c r="H83" s="189">
        <f t="shared" si="7"/>
        <v>33836956.797499985</v>
      </c>
    </row>
    <row r="84" spans="1:8">
      <c r="A84" s="185">
        <f t="shared" si="2"/>
        <v>24</v>
      </c>
      <c r="B84" s="186">
        <f t="shared" si="3"/>
        <v>52413</v>
      </c>
      <c r="C84" s="187">
        <f t="shared" si="4"/>
        <v>6402364.8300000001</v>
      </c>
      <c r="D84" s="190"/>
      <c r="E84" s="189"/>
      <c r="F84" s="189">
        <f t="shared" si="5"/>
        <v>1268885.8799999999</v>
      </c>
      <c r="G84" s="189">
        <f t="shared" si="6"/>
        <v>5133478.95</v>
      </c>
      <c r="H84" s="189">
        <f t="shared" si="7"/>
        <v>28703477.847499985</v>
      </c>
    </row>
    <row r="85" spans="1:8">
      <c r="A85" s="185">
        <f t="shared" si="2"/>
        <v>25</v>
      </c>
      <c r="B85" s="186">
        <f t="shared" si="3"/>
        <v>52779</v>
      </c>
      <c r="C85" s="187">
        <f t="shared" si="4"/>
        <v>6402364.8300000001</v>
      </c>
      <c r="D85" s="190"/>
      <c r="E85" s="189"/>
      <c r="F85" s="189">
        <f t="shared" si="5"/>
        <v>1076380.42</v>
      </c>
      <c r="G85" s="189">
        <f t="shared" si="6"/>
        <v>5325984.41</v>
      </c>
      <c r="H85" s="189">
        <f t="shared" si="7"/>
        <v>23377493.437499985</v>
      </c>
    </row>
    <row r="86" spans="1:8">
      <c r="A86" s="185">
        <f t="shared" si="2"/>
        <v>26</v>
      </c>
      <c r="B86" s="186">
        <f t="shared" si="3"/>
        <v>53144</v>
      </c>
      <c r="C86" s="187">
        <f t="shared" si="4"/>
        <v>6402364.8300000001</v>
      </c>
      <c r="D86" s="190"/>
      <c r="E86" s="189"/>
      <c r="F86" s="189">
        <f t="shared" si="5"/>
        <v>876656</v>
      </c>
      <c r="G86" s="189">
        <f t="shared" si="6"/>
        <v>5525708.8300000001</v>
      </c>
      <c r="H86" s="189">
        <f t="shared" si="7"/>
        <v>17851784.607499987</v>
      </c>
    </row>
    <row r="87" spans="1:8">
      <c r="A87" s="185">
        <f t="shared" si="2"/>
        <v>27</v>
      </c>
      <c r="B87" s="186">
        <f t="shared" si="3"/>
        <v>53509</v>
      </c>
      <c r="C87" s="187">
        <f t="shared" si="4"/>
        <v>6402364.8300000001</v>
      </c>
      <c r="D87" s="190"/>
      <c r="E87" s="189"/>
      <c r="F87" s="189">
        <f t="shared" si="5"/>
        <v>669441.92000000004</v>
      </c>
      <c r="G87" s="189">
        <f t="shared" si="6"/>
        <v>5732922.9100000001</v>
      </c>
      <c r="H87" s="189">
        <f t="shared" si="7"/>
        <v>12118861.697499987</v>
      </c>
    </row>
    <row r="88" spans="1:8">
      <c r="A88" s="185">
        <f t="shared" si="2"/>
        <v>28</v>
      </c>
      <c r="B88" s="186">
        <f t="shared" si="3"/>
        <v>53874</v>
      </c>
      <c r="C88" s="187">
        <f t="shared" si="4"/>
        <v>6402364.8300000001</v>
      </c>
      <c r="D88" s="190"/>
      <c r="E88" s="189"/>
      <c r="F88" s="189">
        <f t="shared" si="5"/>
        <v>454457.31</v>
      </c>
      <c r="G88" s="189">
        <f t="shared" si="6"/>
        <v>5947907.5200000005</v>
      </c>
      <c r="H88" s="189">
        <f t="shared" si="7"/>
        <v>6170954.1774999863</v>
      </c>
    </row>
    <row r="89" spans="1:8">
      <c r="A89" s="185">
        <f t="shared" si="2"/>
        <v>29</v>
      </c>
      <c r="B89" s="186">
        <f t="shared" si="3"/>
        <v>54240</v>
      </c>
      <c r="C89" s="187">
        <f t="shared" si="4"/>
        <v>6402364.96</v>
      </c>
      <c r="D89" s="190"/>
      <c r="E89" s="189"/>
      <c r="F89" s="189">
        <f t="shared" si="5"/>
        <v>231410.78</v>
      </c>
      <c r="G89" s="189">
        <f t="shared" si="6"/>
        <v>6170954.1799999997</v>
      </c>
      <c r="H89" s="189">
        <f t="shared" si="7"/>
        <v>-2.5000134482979774E-3</v>
      </c>
    </row>
    <row r="90" spans="1:8">
      <c r="A90" s="185" t="str">
        <f t="shared" si="2"/>
        <v/>
      </c>
      <c r="B90" s="186" t="str">
        <f t="shared" si="3"/>
        <v/>
      </c>
      <c r="C90" s="187" t="str">
        <f t="shared" si="4"/>
        <v/>
      </c>
      <c r="D90" s="190"/>
      <c r="E90" s="189"/>
      <c r="F90" s="189" t="str">
        <f t="shared" si="5"/>
        <v/>
      </c>
      <c r="G90" s="189" t="str">
        <f t="shared" si="6"/>
        <v/>
      </c>
      <c r="H90" s="189" t="str">
        <f t="shared" si="7"/>
        <v/>
      </c>
    </row>
    <row r="91" spans="1:8">
      <c r="A91" s="185" t="str">
        <f t="shared" si="2"/>
        <v/>
      </c>
      <c r="B91" s="186" t="str">
        <f t="shared" si="3"/>
        <v/>
      </c>
      <c r="C91" s="187" t="str">
        <f t="shared" si="4"/>
        <v/>
      </c>
      <c r="D91" s="190"/>
      <c r="E91" s="189"/>
      <c r="F91" s="189" t="str">
        <f t="shared" si="5"/>
        <v/>
      </c>
      <c r="G91" s="189" t="str">
        <f t="shared" si="6"/>
        <v/>
      </c>
      <c r="H91" s="189" t="str">
        <f t="shared" si="7"/>
        <v/>
      </c>
    </row>
    <row r="92" spans="1:8">
      <c r="A92" s="185" t="str">
        <f t="shared" si="2"/>
        <v/>
      </c>
      <c r="B92" s="186" t="str">
        <f t="shared" si="3"/>
        <v/>
      </c>
      <c r="C92" s="187" t="str">
        <f t="shared" si="4"/>
        <v/>
      </c>
      <c r="D92" s="190"/>
      <c r="E92" s="189"/>
      <c r="F92" s="189" t="str">
        <f t="shared" si="5"/>
        <v/>
      </c>
      <c r="G92" s="189" t="str">
        <f t="shared" si="6"/>
        <v/>
      </c>
      <c r="H92" s="189" t="str">
        <f t="shared" si="7"/>
        <v/>
      </c>
    </row>
    <row r="93" spans="1:8">
      <c r="A93" s="185" t="str">
        <f t="shared" si="2"/>
        <v/>
      </c>
      <c r="B93" s="186" t="str">
        <f t="shared" si="3"/>
        <v/>
      </c>
      <c r="C93" s="187" t="str">
        <f t="shared" si="4"/>
        <v/>
      </c>
      <c r="D93" s="190"/>
      <c r="E93" s="189"/>
      <c r="F93" s="189" t="str">
        <f t="shared" si="5"/>
        <v/>
      </c>
      <c r="G93" s="189" t="str">
        <f t="shared" si="6"/>
        <v/>
      </c>
      <c r="H93" s="189" t="str">
        <f t="shared" si="7"/>
        <v/>
      </c>
    </row>
    <row r="94" spans="1:8">
      <c r="A94" s="185" t="str">
        <f t="shared" si="2"/>
        <v/>
      </c>
      <c r="B94" s="186" t="str">
        <f t="shared" si="3"/>
        <v/>
      </c>
      <c r="C94" s="187" t="str">
        <f t="shared" si="4"/>
        <v/>
      </c>
      <c r="D94" s="190"/>
      <c r="E94" s="189"/>
      <c r="F94" s="189" t="str">
        <f t="shared" si="5"/>
        <v/>
      </c>
      <c r="G94" s="189" t="str">
        <f t="shared" si="6"/>
        <v/>
      </c>
      <c r="H94" s="189" t="str">
        <f t="shared" si="7"/>
        <v/>
      </c>
    </row>
    <row r="95" spans="1:8">
      <c r="A95" s="185" t="str">
        <f t="shared" si="2"/>
        <v/>
      </c>
      <c r="B95" s="186" t="str">
        <f t="shared" si="3"/>
        <v/>
      </c>
      <c r="C95" s="187" t="str">
        <f t="shared" si="4"/>
        <v/>
      </c>
      <c r="D95" s="190"/>
      <c r="E95" s="189"/>
      <c r="F95" s="189" t="str">
        <f t="shared" si="5"/>
        <v/>
      </c>
      <c r="G95" s="189" t="str">
        <f t="shared" si="6"/>
        <v/>
      </c>
      <c r="H95" s="189" t="str">
        <f t="shared" si="7"/>
        <v/>
      </c>
    </row>
    <row r="96" spans="1:8">
      <c r="A96" s="185" t="str">
        <f t="shared" si="2"/>
        <v/>
      </c>
      <c r="B96" s="186" t="str">
        <f t="shared" si="3"/>
        <v/>
      </c>
      <c r="C96" s="187" t="str">
        <f t="shared" si="4"/>
        <v/>
      </c>
      <c r="D96" s="190"/>
      <c r="E96" s="189"/>
      <c r="F96" s="189" t="str">
        <f t="shared" si="5"/>
        <v/>
      </c>
      <c r="G96" s="189" t="str">
        <f t="shared" si="6"/>
        <v/>
      </c>
      <c r="H96" s="189" t="str">
        <f t="shared" si="7"/>
        <v/>
      </c>
    </row>
    <row r="97" spans="1:8">
      <c r="A97" s="185" t="str">
        <f t="shared" si="2"/>
        <v/>
      </c>
      <c r="B97" s="186" t="str">
        <f t="shared" si="3"/>
        <v/>
      </c>
      <c r="C97" s="187" t="str">
        <f t="shared" si="4"/>
        <v/>
      </c>
      <c r="D97" s="190"/>
      <c r="E97" s="189"/>
      <c r="F97" s="189" t="str">
        <f t="shared" si="5"/>
        <v/>
      </c>
      <c r="G97" s="189" t="str">
        <f t="shared" si="6"/>
        <v/>
      </c>
      <c r="H97" s="189" t="str">
        <f t="shared" si="7"/>
        <v/>
      </c>
    </row>
    <row r="98" spans="1:8">
      <c r="A98" s="185" t="str">
        <f t="shared" si="2"/>
        <v/>
      </c>
      <c r="B98" s="186" t="str">
        <f t="shared" si="3"/>
        <v/>
      </c>
      <c r="C98" s="187" t="str">
        <f t="shared" si="4"/>
        <v/>
      </c>
      <c r="D98" s="190"/>
      <c r="E98" s="189"/>
      <c r="F98" s="189" t="str">
        <f t="shared" si="5"/>
        <v/>
      </c>
      <c r="G98" s="189" t="str">
        <f t="shared" si="6"/>
        <v/>
      </c>
      <c r="H98" s="189" t="str">
        <f t="shared" si="7"/>
        <v/>
      </c>
    </row>
    <row r="99" spans="1:8">
      <c r="A99" s="185" t="str">
        <f t="shared" si="2"/>
        <v/>
      </c>
      <c r="B99" s="186" t="str">
        <f t="shared" si="3"/>
        <v/>
      </c>
      <c r="C99" s="187" t="str">
        <f t="shared" si="4"/>
        <v/>
      </c>
      <c r="D99" s="190"/>
      <c r="E99" s="189"/>
      <c r="F99" s="189" t="str">
        <f t="shared" si="5"/>
        <v/>
      </c>
      <c r="G99" s="189" t="str">
        <f t="shared" si="6"/>
        <v/>
      </c>
      <c r="H99" s="189" t="str">
        <f t="shared" si="7"/>
        <v/>
      </c>
    </row>
    <row r="100" spans="1:8">
      <c r="A100" s="185" t="str">
        <f t="shared" si="2"/>
        <v/>
      </c>
      <c r="B100" s="186" t="str">
        <f t="shared" si="3"/>
        <v/>
      </c>
      <c r="C100" s="187" t="str">
        <f t="shared" si="4"/>
        <v/>
      </c>
      <c r="D100" s="190"/>
      <c r="E100" s="189"/>
      <c r="F100" s="189" t="str">
        <f t="shared" si="5"/>
        <v/>
      </c>
      <c r="G100" s="189" t="str">
        <f t="shared" si="6"/>
        <v/>
      </c>
      <c r="H100" s="189" t="str">
        <f t="shared" si="7"/>
        <v/>
      </c>
    </row>
    <row r="101" spans="1:8">
      <c r="A101" s="185" t="str">
        <f t="shared" si="2"/>
        <v/>
      </c>
      <c r="B101" s="186" t="str">
        <f t="shared" si="3"/>
        <v/>
      </c>
      <c r="C101" s="187" t="str">
        <f t="shared" si="4"/>
        <v/>
      </c>
      <c r="D101" s="190"/>
      <c r="E101" s="189"/>
      <c r="F101" s="189" t="str">
        <f t="shared" si="5"/>
        <v/>
      </c>
      <c r="G101" s="189" t="str">
        <f t="shared" si="6"/>
        <v/>
      </c>
      <c r="H101" s="189" t="str">
        <f t="shared" si="7"/>
        <v/>
      </c>
    </row>
    <row r="102" spans="1:8">
      <c r="A102" s="185" t="str">
        <f t="shared" si="2"/>
        <v/>
      </c>
      <c r="B102" s="186" t="str">
        <f t="shared" si="3"/>
        <v/>
      </c>
      <c r="C102" s="187" t="str">
        <f t="shared" si="4"/>
        <v/>
      </c>
      <c r="D102" s="190"/>
      <c r="E102" s="189"/>
      <c r="F102" s="189" t="str">
        <f t="shared" si="5"/>
        <v/>
      </c>
      <c r="G102" s="189" t="str">
        <f t="shared" si="6"/>
        <v/>
      </c>
      <c r="H102" s="189" t="str">
        <f t="shared" si="7"/>
        <v/>
      </c>
    </row>
    <row r="103" spans="1:8">
      <c r="A103" s="185" t="str">
        <f t="shared" si="2"/>
        <v/>
      </c>
      <c r="B103" s="186" t="str">
        <f t="shared" si="3"/>
        <v/>
      </c>
      <c r="C103" s="187" t="str">
        <f t="shared" si="4"/>
        <v/>
      </c>
      <c r="D103" s="190"/>
      <c r="E103" s="189"/>
      <c r="F103" s="189" t="str">
        <f t="shared" si="5"/>
        <v/>
      </c>
      <c r="G103" s="189" t="str">
        <f t="shared" si="6"/>
        <v/>
      </c>
      <c r="H103" s="189" t="str">
        <f t="shared" si="7"/>
        <v/>
      </c>
    </row>
    <row r="104" spans="1:8">
      <c r="A104" s="185" t="str">
        <f t="shared" si="2"/>
        <v/>
      </c>
      <c r="B104" s="186" t="str">
        <f t="shared" si="3"/>
        <v/>
      </c>
      <c r="C104" s="187" t="str">
        <f t="shared" si="4"/>
        <v/>
      </c>
      <c r="D104" s="190"/>
      <c r="E104" s="189"/>
      <c r="F104" s="189" t="str">
        <f t="shared" si="5"/>
        <v/>
      </c>
      <c r="G104" s="189" t="str">
        <f t="shared" si="6"/>
        <v/>
      </c>
      <c r="H104" s="189" t="str">
        <f t="shared" si="7"/>
        <v/>
      </c>
    </row>
    <row r="105" spans="1:8">
      <c r="A105" s="185" t="str">
        <f t="shared" si="2"/>
        <v/>
      </c>
      <c r="B105" s="186" t="str">
        <f t="shared" si="3"/>
        <v/>
      </c>
      <c r="C105" s="187" t="str">
        <f t="shared" si="4"/>
        <v/>
      </c>
      <c r="D105" s="190"/>
      <c r="E105" s="189"/>
      <c r="F105" s="189" t="str">
        <f t="shared" si="5"/>
        <v/>
      </c>
      <c r="G105" s="189" t="str">
        <f t="shared" si="6"/>
        <v/>
      </c>
      <c r="H105" s="189" t="str">
        <f t="shared" si="7"/>
        <v/>
      </c>
    </row>
    <row r="106" spans="1:8">
      <c r="A106" s="185" t="str">
        <f t="shared" si="2"/>
        <v/>
      </c>
      <c r="B106" s="186" t="str">
        <f t="shared" si="3"/>
        <v/>
      </c>
      <c r="C106" s="187" t="str">
        <f t="shared" si="4"/>
        <v/>
      </c>
      <c r="D106" s="190"/>
      <c r="E106" s="189"/>
      <c r="F106" s="189" t="str">
        <f t="shared" si="5"/>
        <v/>
      </c>
      <c r="G106" s="189" t="str">
        <f t="shared" si="6"/>
        <v/>
      </c>
      <c r="H106" s="189" t="str">
        <f t="shared" si="7"/>
        <v/>
      </c>
    </row>
    <row r="107" spans="1:8">
      <c r="A107" s="185" t="str">
        <f t="shared" si="2"/>
        <v/>
      </c>
      <c r="B107" s="186" t="str">
        <f t="shared" si="3"/>
        <v/>
      </c>
      <c r="C107" s="187" t="str">
        <f t="shared" si="4"/>
        <v/>
      </c>
      <c r="D107" s="190"/>
      <c r="E107" s="189"/>
      <c r="F107" s="189" t="str">
        <f t="shared" si="5"/>
        <v/>
      </c>
      <c r="G107" s="189" t="str">
        <f t="shared" si="6"/>
        <v/>
      </c>
      <c r="H107" s="189" t="str">
        <f t="shared" si="7"/>
        <v/>
      </c>
    </row>
    <row r="108" spans="1:8">
      <c r="A108" s="185" t="str">
        <f t="shared" si="2"/>
        <v/>
      </c>
      <c r="B108" s="186" t="str">
        <f t="shared" si="3"/>
        <v/>
      </c>
      <c r="C108" s="187" t="str">
        <f t="shared" si="4"/>
        <v/>
      </c>
      <c r="D108" s="190"/>
      <c r="E108" s="189"/>
      <c r="F108" s="189" t="str">
        <f t="shared" si="5"/>
        <v/>
      </c>
      <c r="G108" s="189" t="str">
        <f t="shared" si="6"/>
        <v/>
      </c>
      <c r="H108" s="189" t="str">
        <f t="shared" si="7"/>
        <v/>
      </c>
    </row>
    <row r="109" spans="1:8">
      <c r="A109" s="185" t="str">
        <f t="shared" si="2"/>
        <v/>
      </c>
      <c r="B109" s="186" t="str">
        <f t="shared" si="3"/>
        <v/>
      </c>
      <c r="C109" s="187" t="str">
        <f t="shared" si="4"/>
        <v/>
      </c>
      <c r="D109" s="190"/>
      <c r="E109" s="189"/>
      <c r="F109" s="189" t="str">
        <f t="shared" si="5"/>
        <v/>
      </c>
      <c r="G109" s="189" t="str">
        <f t="shared" si="6"/>
        <v/>
      </c>
      <c r="H109" s="189" t="str">
        <f t="shared" si="7"/>
        <v/>
      </c>
    </row>
    <row r="110" spans="1:8">
      <c r="A110" s="185" t="str">
        <f t="shared" si="2"/>
        <v/>
      </c>
      <c r="B110" s="186" t="str">
        <f t="shared" si="3"/>
        <v/>
      </c>
      <c r="C110" s="187" t="str">
        <f t="shared" si="4"/>
        <v/>
      </c>
      <c r="D110" s="190"/>
      <c r="E110" s="189"/>
      <c r="F110" s="189" t="str">
        <f t="shared" si="5"/>
        <v/>
      </c>
      <c r="G110" s="189" t="str">
        <f t="shared" si="6"/>
        <v/>
      </c>
      <c r="H110" s="189" t="str">
        <f t="shared" si="7"/>
        <v/>
      </c>
    </row>
    <row r="111" spans="1:8">
      <c r="A111" s="185" t="str">
        <f t="shared" si="2"/>
        <v/>
      </c>
      <c r="B111" s="186" t="str">
        <f t="shared" si="3"/>
        <v/>
      </c>
      <c r="C111" s="187" t="str">
        <f t="shared" si="4"/>
        <v/>
      </c>
      <c r="D111" s="190"/>
      <c r="E111" s="189"/>
      <c r="F111" s="189" t="str">
        <f t="shared" si="5"/>
        <v/>
      </c>
      <c r="G111" s="189" t="str">
        <f t="shared" si="6"/>
        <v/>
      </c>
      <c r="H111" s="189" t="str">
        <f t="shared" si="7"/>
        <v/>
      </c>
    </row>
    <row r="112" spans="1:8">
      <c r="A112" s="185" t="str">
        <f t="shared" si="2"/>
        <v/>
      </c>
      <c r="B112" s="186" t="str">
        <f t="shared" si="3"/>
        <v/>
      </c>
      <c r="C112" s="187" t="str">
        <f t="shared" si="4"/>
        <v/>
      </c>
      <c r="D112" s="190"/>
      <c r="E112" s="189"/>
      <c r="F112" s="189" t="str">
        <f t="shared" si="5"/>
        <v/>
      </c>
      <c r="G112" s="189" t="str">
        <f t="shared" si="6"/>
        <v/>
      </c>
      <c r="H112" s="189" t="str">
        <f t="shared" si="7"/>
        <v/>
      </c>
    </row>
    <row r="113" spans="1:8">
      <c r="A113" s="185" t="str">
        <f t="shared" si="2"/>
        <v/>
      </c>
      <c r="B113" s="186" t="str">
        <f t="shared" si="3"/>
        <v/>
      </c>
      <c r="C113" s="187" t="str">
        <f t="shared" si="4"/>
        <v/>
      </c>
      <c r="D113" s="190"/>
      <c r="E113" s="189"/>
      <c r="F113" s="189" t="str">
        <f t="shared" si="5"/>
        <v/>
      </c>
      <c r="G113" s="189" t="str">
        <f t="shared" si="6"/>
        <v/>
      </c>
      <c r="H113" s="189" t="str">
        <f t="shared" si="7"/>
        <v/>
      </c>
    </row>
    <row r="114" spans="1:8">
      <c r="A114" s="185" t="str">
        <f t="shared" si="2"/>
        <v/>
      </c>
      <c r="B114" s="186" t="str">
        <f t="shared" si="3"/>
        <v/>
      </c>
      <c r="C114" s="187" t="str">
        <f t="shared" si="4"/>
        <v/>
      </c>
      <c r="D114" s="190"/>
      <c r="E114" s="189"/>
      <c r="F114" s="189" t="str">
        <f t="shared" si="5"/>
        <v/>
      </c>
      <c r="G114" s="189" t="str">
        <f t="shared" si="6"/>
        <v/>
      </c>
      <c r="H114" s="189" t="str">
        <f t="shared" si="7"/>
        <v/>
      </c>
    </row>
    <row r="115" spans="1:8">
      <c r="A115" s="185" t="str">
        <f t="shared" si="2"/>
        <v/>
      </c>
      <c r="B115" s="186" t="str">
        <f t="shared" si="3"/>
        <v/>
      </c>
      <c r="C115" s="187" t="str">
        <f t="shared" si="4"/>
        <v/>
      </c>
      <c r="D115" s="190"/>
      <c r="E115" s="189"/>
      <c r="F115" s="189" t="str">
        <f t="shared" si="5"/>
        <v/>
      </c>
      <c r="G115" s="189" t="str">
        <f t="shared" si="6"/>
        <v/>
      </c>
      <c r="H115" s="189" t="str">
        <f t="shared" si="7"/>
        <v/>
      </c>
    </row>
    <row r="116" spans="1:8">
      <c r="A116" s="185" t="str">
        <f t="shared" si="2"/>
        <v/>
      </c>
      <c r="B116" s="186" t="str">
        <f t="shared" si="3"/>
        <v/>
      </c>
      <c r="C116" s="187" t="str">
        <f t="shared" si="4"/>
        <v/>
      </c>
      <c r="D116" s="190"/>
      <c r="E116" s="189"/>
      <c r="F116" s="189" t="str">
        <f t="shared" si="5"/>
        <v/>
      </c>
      <c r="G116" s="189" t="str">
        <f t="shared" si="6"/>
        <v/>
      </c>
      <c r="H116" s="189" t="str">
        <f t="shared" si="7"/>
        <v/>
      </c>
    </row>
    <row r="117" spans="1:8">
      <c r="A117" s="185" t="str">
        <f t="shared" si="2"/>
        <v/>
      </c>
      <c r="B117" s="186" t="str">
        <f t="shared" si="3"/>
        <v/>
      </c>
      <c r="C117" s="187" t="str">
        <f t="shared" si="4"/>
        <v/>
      </c>
      <c r="D117" s="190"/>
      <c r="E117" s="189"/>
      <c r="F117" s="189" t="str">
        <f t="shared" si="5"/>
        <v/>
      </c>
      <c r="G117" s="189" t="str">
        <f t="shared" si="6"/>
        <v/>
      </c>
      <c r="H117" s="189" t="str">
        <f t="shared" si="7"/>
        <v/>
      </c>
    </row>
    <row r="118" spans="1:8">
      <c r="A118" s="185" t="str">
        <f t="shared" si="2"/>
        <v/>
      </c>
      <c r="B118" s="186" t="str">
        <f t="shared" si="3"/>
        <v/>
      </c>
      <c r="C118" s="187" t="str">
        <f t="shared" si="4"/>
        <v/>
      </c>
      <c r="D118" s="190"/>
      <c r="E118" s="189"/>
      <c r="F118" s="189" t="str">
        <f t="shared" si="5"/>
        <v/>
      </c>
      <c r="G118" s="189" t="str">
        <f t="shared" si="6"/>
        <v/>
      </c>
      <c r="H118" s="189" t="str">
        <f t="shared" si="7"/>
        <v/>
      </c>
    </row>
    <row r="119" spans="1:8">
      <c r="A119" s="185" t="str">
        <f t="shared" si="2"/>
        <v/>
      </c>
      <c r="B119" s="186" t="str">
        <f t="shared" si="3"/>
        <v/>
      </c>
      <c r="C119" s="187" t="str">
        <f t="shared" si="4"/>
        <v/>
      </c>
      <c r="D119" s="190"/>
      <c r="E119" s="189"/>
      <c r="F119" s="189" t="str">
        <f t="shared" si="5"/>
        <v/>
      </c>
      <c r="G119" s="189" t="str">
        <f t="shared" si="6"/>
        <v/>
      </c>
      <c r="H119" s="189" t="str">
        <f t="shared" si="7"/>
        <v/>
      </c>
    </row>
    <row r="120" spans="1:8">
      <c r="A120" s="185" t="str">
        <f t="shared" si="2"/>
        <v/>
      </c>
      <c r="B120" s="186" t="str">
        <f t="shared" si="3"/>
        <v/>
      </c>
      <c r="C120" s="187" t="str">
        <f t="shared" si="4"/>
        <v/>
      </c>
      <c r="D120" s="190"/>
      <c r="E120" s="189"/>
      <c r="F120" s="189" t="str">
        <f t="shared" si="5"/>
        <v/>
      </c>
      <c r="G120" s="189" t="str">
        <f t="shared" si="6"/>
        <v/>
      </c>
      <c r="H120" s="189" t="str">
        <f t="shared" si="7"/>
        <v/>
      </c>
    </row>
    <row r="121" spans="1:8">
      <c r="A121" s="185" t="str">
        <f t="shared" si="2"/>
        <v/>
      </c>
      <c r="B121" s="186" t="str">
        <f t="shared" si="3"/>
        <v/>
      </c>
      <c r="C121" s="187" t="str">
        <f t="shared" si="4"/>
        <v/>
      </c>
      <c r="D121" s="190"/>
      <c r="E121" s="189"/>
      <c r="F121" s="189" t="str">
        <f t="shared" si="5"/>
        <v/>
      </c>
      <c r="G121" s="189" t="str">
        <f t="shared" si="6"/>
        <v/>
      </c>
      <c r="H121" s="189" t="str">
        <f t="shared" si="7"/>
        <v/>
      </c>
    </row>
    <row r="122" spans="1:8">
      <c r="A122" s="185" t="str">
        <f t="shared" si="2"/>
        <v/>
      </c>
      <c r="B122" s="186" t="str">
        <f t="shared" si="3"/>
        <v/>
      </c>
      <c r="C122" s="187" t="str">
        <f t="shared" si="4"/>
        <v/>
      </c>
      <c r="D122" s="190"/>
      <c r="E122" s="189"/>
      <c r="F122" s="189" t="str">
        <f t="shared" si="5"/>
        <v/>
      </c>
      <c r="G122" s="189" t="str">
        <f t="shared" si="6"/>
        <v/>
      </c>
      <c r="H122" s="189" t="str">
        <f t="shared" si="7"/>
        <v/>
      </c>
    </row>
    <row r="123" spans="1:8">
      <c r="A123" s="185" t="str">
        <f t="shared" si="2"/>
        <v/>
      </c>
      <c r="B123" s="186" t="str">
        <f t="shared" si="3"/>
        <v/>
      </c>
      <c r="C123" s="187" t="str">
        <f t="shared" si="4"/>
        <v/>
      </c>
      <c r="D123" s="190"/>
      <c r="E123" s="189"/>
      <c r="F123" s="189" t="str">
        <f t="shared" si="5"/>
        <v/>
      </c>
      <c r="G123" s="189" t="str">
        <f t="shared" si="6"/>
        <v/>
      </c>
      <c r="H123" s="189" t="str">
        <f t="shared" si="7"/>
        <v/>
      </c>
    </row>
    <row r="124" spans="1:8">
      <c r="A124" s="185" t="str">
        <f t="shared" si="2"/>
        <v/>
      </c>
      <c r="B124" s="186" t="str">
        <f t="shared" si="3"/>
        <v/>
      </c>
      <c r="C124" s="187" t="str">
        <f t="shared" si="4"/>
        <v/>
      </c>
      <c r="D124" s="190"/>
      <c r="E124" s="189"/>
      <c r="F124" s="189" t="str">
        <f t="shared" si="5"/>
        <v/>
      </c>
      <c r="G124" s="189" t="str">
        <f t="shared" si="6"/>
        <v/>
      </c>
      <c r="H124" s="189" t="str">
        <f t="shared" si="7"/>
        <v/>
      </c>
    </row>
    <row r="125" spans="1:8">
      <c r="A125" s="185" t="str">
        <f t="shared" ref="A125:A188" si="8">IF(H124="","",IF(roundOpt,IF(OR(A124&gt;=nper,ROUND(H124,2)&lt;=0),"",A124+1),IF(OR(A124&gt;=nper,H124&lt;=0),"",A124+1)))</f>
        <v/>
      </c>
      <c r="B125" s="186" t="str">
        <f t="shared" ref="B125:B188" si="9">IF(A125="","",IF(OR(periods_per_year=26,periods_per_year=52),IF(periods_per_year=26,IF(A125=1,fpdate,B124+14),IF(periods_per_year=52,IF(A125=1,fpdate,B124+7),"n/a")),IF(periods_per_year=24,DATE(YEAR(fpdate),MONTH(fpdate)+(A125-1)/2+IF(AND(DAY(fpdate)&gt;=15,MOD(A125,2)=0),1,0),IF(MOD(A125,2)=0,IF(DAY(fpdate)&gt;=15,DAY(fpdate)-14,DAY(fpdate)+14),DAY(fpdate))),IF(DAY(DATE(YEAR(fpdate),MONTH(fpdate)+(A125-1)*months_per_period,DAY(fpdate)))&lt;&gt;DAY(fpdate),DATE(YEAR(fpdate),MONTH(fpdate)+(A125-1)*months_per_period+1,0),DATE(YEAR(fpdate),MONTH(fpdate)+(A125-1)*months_per_period,DAY(fpdate))))))</f>
        <v/>
      </c>
      <c r="C125" s="187" t="str">
        <f t="shared" ref="C125:C188" si="10">IF(A125="","",IF(roundOpt,IF(OR(A125=nper,payment&gt;ROUND((1+rate)*H124,2)),ROUND((1+rate)*H124,2),payment),IF(OR(A125=nper,payment&gt;(1+rate)*H124),(1+rate)*H124,payment)))</f>
        <v/>
      </c>
      <c r="D125" s="190"/>
      <c r="E125" s="189"/>
      <c r="F125" s="189" t="str">
        <f t="shared" ref="F125:F188" si="11">IF(A125="","",IF(AND(A125=1,pmtType=1),0,IF(roundOpt,ROUND(rate*H124,2),rate*H124)))</f>
        <v/>
      </c>
      <c r="G125" s="189" t="str">
        <f t="shared" ref="G125:G188" si="12">IF(A125="","",C125-F125+D125)</f>
        <v/>
      </c>
      <c r="H125" s="189" t="str">
        <f t="shared" ref="H125:H188" si="13">IF(A125="","",H124-G125)</f>
        <v/>
      </c>
    </row>
    <row r="126" spans="1:8">
      <c r="A126" s="185" t="str">
        <f t="shared" si="8"/>
        <v/>
      </c>
      <c r="B126" s="186" t="str">
        <f t="shared" si="9"/>
        <v/>
      </c>
      <c r="C126" s="187" t="str">
        <f t="shared" si="10"/>
        <v/>
      </c>
      <c r="D126" s="190"/>
      <c r="E126" s="189"/>
      <c r="F126" s="189" t="str">
        <f t="shared" si="11"/>
        <v/>
      </c>
      <c r="G126" s="189" t="str">
        <f t="shared" si="12"/>
        <v/>
      </c>
      <c r="H126" s="189" t="str">
        <f t="shared" si="13"/>
        <v/>
      </c>
    </row>
    <row r="127" spans="1:8">
      <c r="A127" s="185" t="str">
        <f t="shared" si="8"/>
        <v/>
      </c>
      <c r="B127" s="186" t="str">
        <f t="shared" si="9"/>
        <v/>
      </c>
      <c r="C127" s="187" t="str">
        <f t="shared" si="10"/>
        <v/>
      </c>
      <c r="D127" s="190"/>
      <c r="E127" s="189"/>
      <c r="F127" s="189" t="str">
        <f t="shared" si="11"/>
        <v/>
      </c>
      <c r="G127" s="189" t="str">
        <f t="shared" si="12"/>
        <v/>
      </c>
      <c r="H127" s="189" t="str">
        <f t="shared" si="13"/>
        <v/>
      </c>
    </row>
    <row r="128" spans="1:8">
      <c r="A128" s="185" t="str">
        <f t="shared" si="8"/>
        <v/>
      </c>
      <c r="B128" s="186" t="str">
        <f t="shared" si="9"/>
        <v/>
      </c>
      <c r="C128" s="187" t="str">
        <f t="shared" si="10"/>
        <v/>
      </c>
      <c r="D128" s="190"/>
      <c r="E128" s="189"/>
      <c r="F128" s="189" t="str">
        <f t="shared" si="11"/>
        <v/>
      </c>
      <c r="G128" s="189" t="str">
        <f t="shared" si="12"/>
        <v/>
      </c>
      <c r="H128" s="189" t="str">
        <f t="shared" si="13"/>
        <v/>
      </c>
    </row>
    <row r="129" spans="1:8">
      <c r="A129" s="185" t="str">
        <f t="shared" si="8"/>
        <v/>
      </c>
      <c r="B129" s="186" t="str">
        <f t="shared" si="9"/>
        <v/>
      </c>
      <c r="C129" s="187" t="str">
        <f t="shared" si="10"/>
        <v/>
      </c>
      <c r="D129" s="190"/>
      <c r="E129" s="189"/>
      <c r="F129" s="189" t="str">
        <f t="shared" si="11"/>
        <v/>
      </c>
      <c r="G129" s="189" t="str">
        <f t="shared" si="12"/>
        <v/>
      </c>
      <c r="H129" s="189" t="str">
        <f t="shared" si="13"/>
        <v/>
      </c>
    </row>
    <row r="130" spans="1:8">
      <c r="A130" s="185" t="str">
        <f t="shared" si="8"/>
        <v/>
      </c>
      <c r="B130" s="186" t="str">
        <f t="shared" si="9"/>
        <v/>
      </c>
      <c r="C130" s="187" t="str">
        <f t="shared" si="10"/>
        <v/>
      </c>
      <c r="D130" s="190"/>
      <c r="E130" s="189"/>
      <c r="F130" s="189" t="str">
        <f t="shared" si="11"/>
        <v/>
      </c>
      <c r="G130" s="189" t="str">
        <f t="shared" si="12"/>
        <v/>
      </c>
      <c r="H130" s="189" t="str">
        <f t="shared" si="13"/>
        <v/>
      </c>
    </row>
    <row r="131" spans="1:8">
      <c r="A131" s="185" t="str">
        <f t="shared" si="8"/>
        <v/>
      </c>
      <c r="B131" s="186" t="str">
        <f t="shared" si="9"/>
        <v/>
      </c>
      <c r="C131" s="187" t="str">
        <f t="shared" si="10"/>
        <v/>
      </c>
      <c r="D131" s="190"/>
      <c r="E131" s="189"/>
      <c r="F131" s="189" t="str">
        <f t="shared" si="11"/>
        <v/>
      </c>
      <c r="G131" s="189" t="str">
        <f t="shared" si="12"/>
        <v/>
      </c>
      <c r="H131" s="189" t="str">
        <f t="shared" si="13"/>
        <v/>
      </c>
    </row>
    <row r="132" spans="1:8">
      <c r="A132" s="185" t="str">
        <f t="shared" si="8"/>
        <v/>
      </c>
      <c r="B132" s="186" t="str">
        <f t="shared" si="9"/>
        <v/>
      </c>
      <c r="C132" s="187" t="str">
        <f t="shared" si="10"/>
        <v/>
      </c>
      <c r="D132" s="190"/>
      <c r="E132" s="189"/>
      <c r="F132" s="189" t="str">
        <f t="shared" si="11"/>
        <v/>
      </c>
      <c r="G132" s="189" t="str">
        <f t="shared" si="12"/>
        <v/>
      </c>
      <c r="H132" s="189" t="str">
        <f t="shared" si="13"/>
        <v/>
      </c>
    </row>
    <row r="133" spans="1:8">
      <c r="A133" s="185" t="str">
        <f t="shared" si="8"/>
        <v/>
      </c>
      <c r="B133" s="186" t="str">
        <f t="shared" si="9"/>
        <v/>
      </c>
      <c r="C133" s="187" t="str">
        <f t="shared" si="10"/>
        <v/>
      </c>
      <c r="D133" s="190"/>
      <c r="E133" s="189"/>
      <c r="F133" s="189" t="str">
        <f t="shared" si="11"/>
        <v/>
      </c>
      <c r="G133" s="189" t="str">
        <f t="shared" si="12"/>
        <v/>
      </c>
      <c r="H133" s="189" t="str">
        <f t="shared" si="13"/>
        <v/>
      </c>
    </row>
    <row r="134" spans="1:8">
      <c r="A134" s="185" t="str">
        <f t="shared" si="8"/>
        <v/>
      </c>
      <c r="B134" s="186" t="str">
        <f t="shared" si="9"/>
        <v/>
      </c>
      <c r="C134" s="187" t="str">
        <f t="shared" si="10"/>
        <v/>
      </c>
      <c r="D134" s="190"/>
      <c r="E134" s="189"/>
      <c r="F134" s="189" t="str">
        <f t="shared" si="11"/>
        <v/>
      </c>
      <c r="G134" s="189" t="str">
        <f t="shared" si="12"/>
        <v/>
      </c>
      <c r="H134" s="189" t="str">
        <f t="shared" si="13"/>
        <v/>
      </c>
    </row>
    <row r="135" spans="1:8">
      <c r="A135" s="185" t="str">
        <f t="shared" si="8"/>
        <v/>
      </c>
      <c r="B135" s="186" t="str">
        <f t="shared" si="9"/>
        <v/>
      </c>
      <c r="C135" s="187" t="str">
        <f t="shared" si="10"/>
        <v/>
      </c>
      <c r="D135" s="190"/>
      <c r="E135" s="189"/>
      <c r="F135" s="189" t="str">
        <f t="shared" si="11"/>
        <v/>
      </c>
      <c r="G135" s="189" t="str">
        <f t="shared" si="12"/>
        <v/>
      </c>
      <c r="H135" s="189" t="str">
        <f t="shared" si="13"/>
        <v/>
      </c>
    </row>
    <row r="136" spans="1:8">
      <c r="A136" s="185" t="str">
        <f t="shared" si="8"/>
        <v/>
      </c>
      <c r="B136" s="186" t="str">
        <f t="shared" si="9"/>
        <v/>
      </c>
      <c r="C136" s="187" t="str">
        <f t="shared" si="10"/>
        <v/>
      </c>
      <c r="D136" s="190"/>
      <c r="E136" s="189"/>
      <c r="F136" s="189" t="str">
        <f t="shared" si="11"/>
        <v/>
      </c>
      <c r="G136" s="189" t="str">
        <f t="shared" si="12"/>
        <v/>
      </c>
      <c r="H136" s="189" t="str">
        <f t="shared" si="13"/>
        <v/>
      </c>
    </row>
    <row r="137" spans="1:8">
      <c r="A137" s="185" t="str">
        <f t="shared" si="8"/>
        <v/>
      </c>
      <c r="B137" s="186" t="str">
        <f t="shared" si="9"/>
        <v/>
      </c>
      <c r="C137" s="187" t="str">
        <f t="shared" si="10"/>
        <v/>
      </c>
      <c r="D137" s="190"/>
      <c r="E137" s="189"/>
      <c r="F137" s="189" t="str">
        <f t="shared" si="11"/>
        <v/>
      </c>
      <c r="G137" s="189" t="str">
        <f t="shared" si="12"/>
        <v/>
      </c>
      <c r="H137" s="189" t="str">
        <f t="shared" si="13"/>
        <v/>
      </c>
    </row>
    <row r="138" spans="1:8">
      <c r="A138" s="185" t="str">
        <f t="shared" si="8"/>
        <v/>
      </c>
      <c r="B138" s="186" t="str">
        <f t="shared" si="9"/>
        <v/>
      </c>
      <c r="C138" s="187" t="str">
        <f t="shared" si="10"/>
        <v/>
      </c>
      <c r="D138" s="190"/>
      <c r="E138" s="189"/>
      <c r="F138" s="189" t="str">
        <f t="shared" si="11"/>
        <v/>
      </c>
      <c r="G138" s="189" t="str">
        <f t="shared" si="12"/>
        <v/>
      </c>
      <c r="H138" s="189" t="str">
        <f t="shared" si="13"/>
        <v/>
      </c>
    </row>
    <row r="139" spans="1:8">
      <c r="A139" s="185" t="str">
        <f t="shared" si="8"/>
        <v/>
      </c>
      <c r="B139" s="186" t="str">
        <f t="shared" si="9"/>
        <v/>
      </c>
      <c r="C139" s="187" t="str">
        <f t="shared" si="10"/>
        <v/>
      </c>
      <c r="D139" s="190"/>
      <c r="E139" s="189"/>
      <c r="F139" s="189" t="str">
        <f t="shared" si="11"/>
        <v/>
      </c>
      <c r="G139" s="189" t="str">
        <f t="shared" si="12"/>
        <v/>
      </c>
      <c r="H139" s="189" t="str">
        <f t="shared" si="13"/>
        <v/>
      </c>
    </row>
    <row r="140" spans="1:8">
      <c r="A140" s="185" t="str">
        <f t="shared" si="8"/>
        <v/>
      </c>
      <c r="B140" s="186" t="str">
        <f t="shared" si="9"/>
        <v/>
      </c>
      <c r="C140" s="187" t="str">
        <f t="shared" si="10"/>
        <v/>
      </c>
      <c r="D140" s="190"/>
      <c r="E140" s="189"/>
      <c r="F140" s="189" t="str">
        <f t="shared" si="11"/>
        <v/>
      </c>
      <c r="G140" s="189" t="str">
        <f t="shared" si="12"/>
        <v/>
      </c>
      <c r="H140" s="189" t="str">
        <f t="shared" si="13"/>
        <v/>
      </c>
    </row>
    <row r="141" spans="1:8">
      <c r="A141" s="185" t="str">
        <f t="shared" si="8"/>
        <v/>
      </c>
      <c r="B141" s="186" t="str">
        <f t="shared" si="9"/>
        <v/>
      </c>
      <c r="C141" s="187" t="str">
        <f t="shared" si="10"/>
        <v/>
      </c>
      <c r="D141" s="190"/>
      <c r="E141" s="189"/>
      <c r="F141" s="189" t="str">
        <f t="shared" si="11"/>
        <v/>
      </c>
      <c r="G141" s="189" t="str">
        <f t="shared" si="12"/>
        <v/>
      </c>
      <c r="H141" s="189" t="str">
        <f t="shared" si="13"/>
        <v/>
      </c>
    </row>
    <row r="142" spans="1:8">
      <c r="A142" s="185" t="str">
        <f t="shared" si="8"/>
        <v/>
      </c>
      <c r="B142" s="186" t="str">
        <f t="shared" si="9"/>
        <v/>
      </c>
      <c r="C142" s="187" t="str">
        <f t="shared" si="10"/>
        <v/>
      </c>
      <c r="D142" s="190"/>
      <c r="E142" s="189"/>
      <c r="F142" s="189" t="str">
        <f t="shared" si="11"/>
        <v/>
      </c>
      <c r="G142" s="189" t="str">
        <f t="shared" si="12"/>
        <v/>
      </c>
      <c r="H142" s="189" t="str">
        <f t="shared" si="13"/>
        <v/>
      </c>
    </row>
    <row r="143" spans="1:8">
      <c r="A143" s="185" t="str">
        <f t="shared" si="8"/>
        <v/>
      </c>
      <c r="B143" s="186" t="str">
        <f t="shared" si="9"/>
        <v/>
      </c>
      <c r="C143" s="187" t="str">
        <f t="shared" si="10"/>
        <v/>
      </c>
      <c r="D143" s="190"/>
      <c r="E143" s="189"/>
      <c r="F143" s="189" t="str">
        <f t="shared" si="11"/>
        <v/>
      </c>
      <c r="G143" s="189" t="str">
        <f t="shared" si="12"/>
        <v/>
      </c>
      <c r="H143" s="189" t="str">
        <f t="shared" si="13"/>
        <v/>
      </c>
    </row>
    <row r="144" spans="1:8">
      <c r="A144" s="185" t="str">
        <f t="shared" si="8"/>
        <v/>
      </c>
      <c r="B144" s="186" t="str">
        <f t="shared" si="9"/>
        <v/>
      </c>
      <c r="C144" s="187" t="str">
        <f t="shared" si="10"/>
        <v/>
      </c>
      <c r="D144" s="190"/>
      <c r="E144" s="189"/>
      <c r="F144" s="189" t="str">
        <f t="shared" si="11"/>
        <v/>
      </c>
      <c r="G144" s="189" t="str">
        <f t="shared" si="12"/>
        <v/>
      </c>
      <c r="H144" s="189" t="str">
        <f t="shared" si="13"/>
        <v/>
      </c>
    </row>
    <row r="145" spans="1:8">
      <c r="A145" s="185" t="str">
        <f t="shared" si="8"/>
        <v/>
      </c>
      <c r="B145" s="186" t="str">
        <f t="shared" si="9"/>
        <v/>
      </c>
      <c r="C145" s="187" t="str">
        <f t="shared" si="10"/>
        <v/>
      </c>
      <c r="D145" s="190"/>
      <c r="E145" s="189"/>
      <c r="F145" s="189" t="str">
        <f t="shared" si="11"/>
        <v/>
      </c>
      <c r="G145" s="189" t="str">
        <f t="shared" si="12"/>
        <v/>
      </c>
      <c r="H145" s="189" t="str">
        <f t="shared" si="13"/>
        <v/>
      </c>
    </row>
    <row r="146" spans="1:8">
      <c r="A146" s="185" t="str">
        <f t="shared" si="8"/>
        <v/>
      </c>
      <c r="B146" s="186" t="str">
        <f t="shared" si="9"/>
        <v/>
      </c>
      <c r="C146" s="187" t="str">
        <f t="shared" si="10"/>
        <v/>
      </c>
      <c r="D146" s="190"/>
      <c r="E146" s="189"/>
      <c r="F146" s="189" t="str">
        <f t="shared" si="11"/>
        <v/>
      </c>
      <c r="G146" s="189" t="str">
        <f t="shared" si="12"/>
        <v/>
      </c>
      <c r="H146" s="189" t="str">
        <f t="shared" si="13"/>
        <v/>
      </c>
    </row>
    <row r="147" spans="1:8">
      <c r="A147" s="185" t="str">
        <f t="shared" si="8"/>
        <v/>
      </c>
      <c r="B147" s="186" t="str">
        <f t="shared" si="9"/>
        <v/>
      </c>
      <c r="C147" s="187" t="str">
        <f t="shared" si="10"/>
        <v/>
      </c>
      <c r="D147" s="190"/>
      <c r="E147" s="189"/>
      <c r="F147" s="189" t="str">
        <f t="shared" si="11"/>
        <v/>
      </c>
      <c r="G147" s="189" t="str">
        <f t="shared" si="12"/>
        <v/>
      </c>
      <c r="H147" s="189" t="str">
        <f t="shared" si="13"/>
        <v/>
      </c>
    </row>
    <row r="148" spans="1:8">
      <c r="A148" s="185" t="str">
        <f t="shared" si="8"/>
        <v/>
      </c>
      <c r="B148" s="186" t="str">
        <f t="shared" si="9"/>
        <v/>
      </c>
      <c r="C148" s="187" t="str">
        <f t="shared" si="10"/>
        <v/>
      </c>
      <c r="D148" s="190"/>
      <c r="E148" s="189"/>
      <c r="F148" s="189" t="str">
        <f t="shared" si="11"/>
        <v/>
      </c>
      <c r="G148" s="189" t="str">
        <f t="shared" si="12"/>
        <v/>
      </c>
      <c r="H148" s="189" t="str">
        <f t="shared" si="13"/>
        <v/>
      </c>
    </row>
    <row r="149" spans="1:8">
      <c r="A149" s="185" t="str">
        <f t="shared" si="8"/>
        <v/>
      </c>
      <c r="B149" s="186" t="str">
        <f t="shared" si="9"/>
        <v/>
      </c>
      <c r="C149" s="187" t="str">
        <f t="shared" si="10"/>
        <v/>
      </c>
      <c r="D149" s="190"/>
      <c r="E149" s="189"/>
      <c r="F149" s="189" t="str">
        <f t="shared" si="11"/>
        <v/>
      </c>
      <c r="G149" s="189" t="str">
        <f t="shared" si="12"/>
        <v/>
      </c>
      <c r="H149" s="189" t="str">
        <f t="shared" si="13"/>
        <v/>
      </c>
    </row>
    <row r="150" spans="1:8">
      <c r="A150" s="185" t="str">
        <f t="shared" si="8"/>
        <v/>
      </c>
      <c r="B150" s="186" t="str">
        <f t="shared" si="9"/>
        <v/>
      </c>
      <c r="C150" s="187" t="str">
        <f t="shared" si="10"/>
        <v/>
      </c>
      <c r="D150" s="190"/>
      <c r="E150" s="189"/>
      <c r="F150" s="189" t="str">
        <f t="shared" si="11"/>
        <v/>
      </c>
      <c r="G150" s="189" t="str">
        <f t="shared" si="12"/>
        <v/>
      </c>
      <c r="H150" s="189" t="str">
        <f t="shared" si="13"/>
        <v/>
      </c>
    </row>
    <row r="151" spans="1:8">
      <c r="A151" s="185" t="str">
        <f t="shared" si="8"/>
        <v/>
      </c>
      <c r="B151" s="186" t="str">
        <f t="shared" si="9"/>
        <v/>
      </c>
      <c r="C151" s="187" t="str">
        <f t="shared" si="10"/>
        <v/>
      </c>
      <c r="D151" s="190"/>
      <c r="E151" s="189"/>
      <c r="F151" s="189" t="str">
        <f t="shared" si="11"/>
        <v/>
      </c>
      <c r="G151" s="189" t="str">
        <f t="shared" si="12"/>
        <v/>
      </c>
      <c r="H151" s="189" t="str">
        <f t="shared" si="13"/>
        <v/>
      </c>
    </row>
    <row r="152" spans="1:8">
      <c r="A152" s="185" t="str">
        <f t="shared" si="8"/>
        <v/>
      </c>
      <c r="B152" s="186" t="str">
        <f t="shared" si="9"/>
        <v/>
      </c>
      <c r="C152" s="187" t="str">
        <f t="shared" si="10"/>
        <v/>
      </c>
      <c r="D152" s="190"/>
      <c r="E152" s="189"/>
      <c r="F152" s="189" t="str">
        <f t="shared" si="11"/>
        <v/>
      </c>
      <c r="G152" s="189" t="str">
        <f t="shared" si="12"/>
        <v/>
      </c>
      <c r="H152" s="189" t="str">
        <f t="shared" si="13"/>
        <v/>
      </c>
    </row>
    <row r="153" spans="1:8">
      <c r="A153" s="185" t="str">
        <f t="shared" si="8"/>
        <v/>
      </c>
      <c r="B153" s="186" t="str">
        <f t="shared" si="9"/>
        <v/>
      </c>
      <c r="C153" s="187" t="str">
        <f t="shared" si="10"/>
        <v/>
      </c>
      <c r="D153" s="190"/>
      <c r="E153" s="189"/>
      <c r="F153" s="189" t="str">
        <f t="shared" si="11"/>
        <v/>
      </c>
      <c r="G153" s="189" t="str">
        <f t="shared" si="12"/>
        <v/>
      </c>
      <c r="H153" s="189" t="str">
        <f t="shared" si="13"/>
        <v/>
      </c>
    </row>
    <row r="154" spans="1:8">
      <c r="A154" s="185" t="str">
        <f t="shared" si="8"/>
        <v/>
      </c>
      <c r="B154" s="186" t="str">
        <f t="shared" si="9"/>
        <v/>
      </c>
      <c r="C154" s="187" t="str">
        <f t="shared" si="10"/>
        <v/>
      </c>
      <c r="D154" s="190"/>
      <c r="E154" s="189"/>
      <c r="F154" s="189" t="str">
        <f t="shared" si="11"/>
        <v/>
      </c>
      <c r="G154" s="189" t="str">
        <f t="shared" si="12"/>
        <v/>
      </c>
      <c r="H154" s="189" t="str">
        <f t="shared" si="13"/>
        <v/>
      </c>
    </row>
    <row r="155" spans="1:8">
      <c r="A155" s="185" t="str">
        <f t="shared" si="8"/>
        <v/>
      </c>
      <c r="B155" s="186" t="str">
        <f t="shared" si="9"/>
        <v/>
      </c>
      <c r="C155" s="187" t="str">
        <f t="shared" si="10"/>
        <v/>
      </c>
      <c r="D155" s="190"/>
      <c r="E155" s="189"/>
      <c r="F155" s="189" t="str">
        <f t="shared" si="11"/>
        <v/>
      </c>
      <c r="G155" s="189" t="str">
        <f t="shared" si="12"/>
        <v/>
      </c>
      <c r="H155" s="189" t="str">
        <f t="shared" si="13"/>
        <v/>
      </c>
    </row>
    <row r="156" spans="1:8">
      <c r="A156" s="185" t="str">
        <f t="shared" si="8"/>
        <v/>
      </c>
      <c r="B156" s="186" t="str">
        <f t="shared" si="9"/>
        <v/>
      </c>
      <c r="C156" s="187" t="str">
        <f t="shared" si="10"/>
        <v/>
      </c>
      <c r="D156" s="190"/>
      <c r="E156" s="189"/>
      <c r="F156" s="189" t="str">
        <f t="shared" si="11"/>
        <v/>
      </c>
      <c r="G156" s="189" t="str">
        <f t="shared" si="12"/>
        <v/>
      </c>
      <c r="H156" s="189" t="str">
        <f t="shared" si="13"/>
        <v/>
      </c>
    </row>
    <row r="157" spans="1:8">
      <c r="A157" s="185" t="str">
        <f t="shared" si="8"/>
        <v/>
      </c>
      <c r="B157" s="186" t="str">
        <f t="shared" si="9"/>
        <v/>
      </c>
      <c r="C157" s="187" t="str">
        <f t="shared" si="10"/>
        <v/>
      </c>
      <c r="D157" s="190"/>
      <c r="E157" s="189"/>
      <c r="F157" s="189" t="str">
        <f t="shared" si="11"/>
        <v/>
      </c>
      <c r="G157" s="189" t="str">
        <f t="shared" si="12"/>
        <v/>
      </c>
      <c r="H157" s="189" t="str">
        <f t="shared" si="13"/>
        <v/>
      </c>
    </row>
    <row r="158" spans="1:8">
      <c r="A158" s="185" t="str">
        <f t="shared" si="8"/>
        <v/>
      </c>
      <c r="B158" s="186" t="str">
        <f t="shared" si="9"/>
        <v/>
      </c>
      <c r="C158" s="187" t="str">
        <f t="shared" si="10"/>
        <v/>
      </c>
      <c r="D158" s="190"/>
      <c r="E158" s="189"/>
      <c r="F158" s="189" t="str">
        <f t="shared" si="11"/>
        <v/>
      </c>
      <c r="G158" s="189" t="str">
        <f t="shared" si="12"/>
        <v/>
      </c>
      <c r="H158" s="189" t="str">
        <f t="shared" si="13"/>
        <v/>
      </c>
    </row>
    <row r="159" spans="1:8">
      <c r="A159" s="185" t="str">
        <f t="shared" si="8"/>
        <v/>
      </c>
      <c r="B159" s="186" t="str">
        <f t="shared" si="9"/>
        <v/>
      </c>
      <c r="C159" s="187" t="str">
        <f t="shared" si="10"/>
        <v/>
      </c>
      <c r="D159" s="190"/>
      <c r="E159" s="189"/>
      <c r="F159" s="189" t="str">
        <f t="shared" si="11"/>
        <v/>
      </c>
      <c r="G159" s="189" t="str">
        <f t="shared" si="12"/>
        <v/>
      </c>
      <c r="H159" s="189" t="str">
        <f t="shared" si="13"/>
        <v/>
      </c>
    </row>
    <row r="160" spans="1:8">
      <c r="A160" s="185" t="str">
        <f t="shared" si="8"/>
        <v/>
      </c>
      <c r="B160" s="186" t="str">
        <f t="shared" si="9"/>
        <v/>
      </c>
      <c r="C160" s="187" t="str">
        <f t="shared" si="10"/>
        <v/>
      </c>
      <c r="D160" s="190"/>
      <c r="E160" s="189"/>
      <c r="F160" s="189" t="str">
        <f t="shared" si="11"/>
        <v/>
      </c>
      <c r="G160" s="189" t="str">
        <f t="shared" si="12"/>
        <v/>
      </c>
      <c r="H160" s="189" t="str">
        <f t="shared" si="13"/>
        <v/>
      </c>
    </row>
    <row r="161" spans="1:8">
      <c r="A161" s="185" t="str">
        <f t="shared" si="8"/>
        <v/>
      </c>
      <c r="B161" s="186" t="str">
        <f t="shared" si="9"/>
        <v/>
      </c>
      <c r="C161" s="187" t="str">
        <f t="shared" si="10"/>
        <v/>
      </c>
      <c r="D161" s="190"/>
      <c r="E161" s="189"/>
      <c r="F161" s="189" t="str">
        <f t="shared" si="11"/>
        <v/>
      </c>
      <c r="G161" s="189" t="str">
        <f t="shared" si="12"/>
        <v/>
      </c>
      <c r="H161" s="189" t="str">
        <f t="shared" si="13"/>
        <v/>
      </c>
    </row>
    <row r="162" spans="1:8">
      <c r="A162" s="185" t="str">
        <f t="shared" si="8"/>
        <v/>
      </c>
      <c r="B162" s="186" t="str">
        <f t="shared" si="9"/>
        <v/>
      </c>
      <c r="C162" s="187" t="str">
        <f t="shared" si="10"/>
        <v/>
      </c>
      <c r="D162" s="190"/>
      <c r="E162" s="189"/>
      <c r="F162" s="189" t="str">
        <f t="shared" si="11"/>
        <v/>
      </c>
      <c r="G162" s="189" t="str">
        <f t="shared" si="12"/>
        <v/>
      </c>
      <c r="H162" s="189" t="str">
        <f t="shared" si="13"/>
        <v/>
      </c>
    </row>
    <row r="163" spans="1:8">
      <c r="A163" s="185" t="str">
        <f t="shared" si="8"/>
        <v/>
      </c>
      <c r="B163" s="186" t="str">
        <f t="shared" si="9"/>
        <v/>
      </c>
      <c r="C163" s="187" t="str">
        <f t="shared" si="10"/>
        <v/>
      </c>
      <c r="D163" s="190"/>
      <c r="E163" s="189"/>
      <c r="F163" s="189" t="str">
        <f t="shared" si="11"/>
        <v/>
      </c>
      <c r="G163" s="189" t="str">
        <f t="shared" si="12"/>
        <v/>
      </c>
      <c r="H163" s="189" t="str">
        <f t="shared" si="13"/>
        <v/>
      </c>
    </row>
    <row r="164" spans="1:8">
      <c r="A164" s="185" t="str">
        <f t="shared" si="8"/>
        <v/>
      </c>
      <c r="B164" s="186" t="str">
        <f t="shared" si="9"/>
        <v/>
      </c>
      <c r="C164" s="187" t="str">
        <f t="shared" si="10"/>
        <v/>
      </c>
      <c r="D164" s="190"/>
      <c r="E164" s="189"/>
      <c r="F164" s="189" t="str">
        <f t="shared" si="11"/>
        <v/>
      </c>
      <c r="G164" s="189" t="str">
        <f t="shared" si="12"/>
        <v/>
      </c>
      <c r="H164" s="189" t="str">
        <f t="shared" si="13"/>
        <v/>
      </c>
    </row>
    <row r="165" spans="1:8">
      <c r="A165" s="185" t="str">
        <f t="shared" si="8"/>
        <v/>
      </c>
      <c r="B165" s="186" t="str">
        <f t="shared" si="9"/>
        <v/>
      </c>
      <c r="C165" s="187" t="str">
        <f t="shared" si="10"/>
        <v/>
      </c>
      <c r="D165" s="190"/>
      <c r="E165" s="189"/>
      <c r="F165" s="189" t="str">
        <f t="shared" si="11"/>
        <v/>
      </c>
      <c r="G165" s="189" t="str">
        <f t="shared" si="12"/>
        <v/>
      </c>
      <c r="H165" s="189" t="str">
        <f t="shared" si="13"/>
        <v/>
      </c>
    </row>
    <row r="166" spans="1:8">
      <c r="A166" s="185" t="str">
        <f t="shared" si="8"/>
        <v/>
      </c>
      <c r="B166" s="186" t="str">
        <f t="shared" si="9"/>
        <v/>
      </c>
      <c r="C166" s="187" t="str">
        <f t="shared" si="10"/>
        <v/>
      </c>
      <c r="D166" s="190"/>
      <c r="E166" s="189"/>
      <c r="F166" s="189" t="str">
        <f t="shared" si="11"/>
        <v/>
      </c>
      <c r="G166" s="189" t="str">
        <f t="shared" si="12"/>
        <v/>
      </c>
      <c r="H166" s="189" t="str">
        <f t="shared" si="13"/>
        <v/>
      </c>
    </row>
    <row r="167" spans="1:8">
      <c r="A167" s="185" t="str">
        <f t="shared" si="8"/>
        <v/>
      </c>
      <c r="B167" s="186" t="str">
        <f t="shared" si="9"/>
        <v/>
      </c>
      <c r="C167" s="187" t="str">
        <f t="shared" si="10"/>
        <v/>
      </c>
      <c r="D167" s="190"/>
      <c r="E167" s="189"/>
      <c r="F167" s="189" t="str">
        <f t="shared" si="11"/>
        <v/>
      </c>
      <c r="G167" s="189" t="str">
        <f t="shared" si="12"/>
        <v/>
      </c>
      <c r="H167" s="189" t="str">
        <f t="shared" si="13"/>
        <v/>
      </c>
    </row>
    <row r="168" spans="1:8">
      <c r="A168" s="185" t="str">
        <f t="shared" si="8"/>
        <v/>
      </c>
      <c r="B168" s="186" t="str">
        <f t="shared" si="9"/>
        <v/>
      </c>
      <c r="C168" s="187" t="str">
        <f t="shared" si="10"/>
        <v/>
      </c>
      <c r="D168" s="190"/>
      <c r="E168" s="189"/>
      <c r="F168" s="189" t="str">
        <f t="shared" si="11"/>
        <v/>
      </c>
      <c r="G168" s="189" t="str">
        <f t="shared" si="12"/>
        <v/>
      </c>
      <c r="H168" s="189" t="str">
        <f t="shared" si="13"/>
        <v/>
      </c>
    </row>
    <row r="169" spans="1:8">
      <c r="A169" s="185" t="str">
        <f t="shared" si="8"/>
        <v/>
      </c>
      <c r="B169" s="186" t="str">
        <f t="shared" si="9"/>
        <v/>
      </c>
      <c r="C169" s="187" t="str">
        <f t="shared" si="10"/>
        <v/>
      </c>
      <c r="D169" s="190"/>
      <c r="E169" s="189"/>
      <c r="F169" s="189" t="str">
        <f t="shared" si="11"/>
        <v/>
      </c>
      <c r="G169" s="189" t="str">
        <f t="shared" si="12"/>
        <v/>
      </c>
      <c r="H169" s="189" t="str">
        <f t="shared" si="13"/>
        <v/>
      </c>
    </row>
    <row r="170" spans="1:8">
      <c r="A170" s="185" t="str">
        <f t="shared" si="8"/>
        <v/>
      </c>
      <c r="B170" s="186" t="str">
        <f t="shared" si="9"/>
        <v/>
      </c>
      <c r="C170" s="187" t="str">
        <f t="shared" si="10"/>
        <v/>
      </c>
      <c r="D170" s="190"/>
      <c r="E170" s="189"/>
      <c r="F170" s="189" t="str">
        <f t="shared" si="11"/>
        <v/>
      </c>
      <c r="G170" s="189" t="str">
        <f t="shared" si="12"/>
        <v/>
      </c>
      <c r="H170" s="189" t="str">
        <f t="shared" si="13"/>
        <v/>
      </c>
    </row>
    <row r="171" spans="1:8">
      <c r="A171" s="185" t="str">
        <f t="shared" si="8"/>
        <v/>
      </c>
      <c r="B171" s="186" t="str">
        <f t="shared" si="9"/>
        <v/>
      </c>
      <c r="C171" s="187" t="str">
        <f t="shared" si="10"/>
        <v/>
      </c>
      <c r="D171" s="190"/>
      <c r="E171" s="189"/>
      <c r="F171" s="189" t="str">
        <f t="shared" si="11"/>
        <v/>
      </c>
      <c r="G171" s="189" t="str">
        <f t="shared" si="12"/>
        <v/>
      </c>
      <c r="H171" s="189" t="str">
        <f t="shared" si="13"/>
        <v/>
      </c>
    </row>
    <row r="172" spans="1:8">
      <c r="A172" s="185" t="str">
        <f t="shared" si="8"/>
        <v/>
      </c>
      <c r="B172" s="186" t="str">
        <f t="shared" si="9"/>
        <v/>
      </c>
      <c r="C172" s="187" t="str">
        <f t="shared" si="10"/>
        <v/>
      </c>
      <c r="D172" s="190"/>
      <c r="E172" s="189"/>
      <c r="F172" s="189" t="str">
        <f t="shared" si="11"/>
        <v/>
      </c>
      <c r="G172" s="189" t="str">
        <f t="shared" si="12"/>
        <v/>
      </c>
      <c r="H172" s="189" t="str">
        <f t="shared" si="13"/>
        <v/>
      </c>
    </row>
    <row r="173" spans="1:8">
      <c r="A173" s="185" t="str">
        <f t="shared" si="8"/>
        <v/>
      </c>
      <c r="B173" s="186" t="str">
        <f t="shared" si="9"/>
        <v/>
      </c>
      <c r="C173" s="187" t="str">
        <f t="shared" si="10"/>
        <v/>
      </c>
      <c r="D173" s="190"/>
      <c r="E173" s="189"/>
      <c r="F173" s="189" t="str">
        <f t="shared" si="11"/>
        <v/>
      </c>
      <c r="G173" s="189" t="str">
        <f t="shared" si="12"/>
        <v/>
      </c>
      <c r="H173" s="189" t="str">
        <f t="shared" si="13"/>
        <v/>
      </c>
    </row>
    <row r="174" spans="1:8">
      <c r="A174" s="185" t="str">
        <f t="shared" si="8"/>
        <v/>
      </c>
      <c r="B174" s="186" t="str">
        <f t="shared" si="9"/>
        <v/>
      </c>
      <c r="C174" s="187" t="str">
        <f t="shared" si="10"/>
        <v/>
      </c>
      <c r="D174" s="190"/>
      <c r="E174" s="189"/>
      <c r="F174" s="189" t="str">
        <f t="shared" si="11"/>
        <v/>
      </c>
      <c r="G174" s="189" t="str">
        <f t="shared" si="12"/>
        <v/>
      </c>
      <c r="H174" s="189" t="str">
        <f t="shared" si="13"/>
        <v/>
      </c>
    </row>
    <row r="175" spans="1:8">
      <c r="A175" s="185" t="str">
        <f t="shared" si="8"/>
        <v/>
      </c>
      <c r="B175" s="186" t="str">
        <f t="shared" si="9"/>
        <v/>
      </c>
      <c r="C175" s="187" t="str">
        <f t="shared" si="10"/>
        <v/>
      </c>
      <c r="D175" s="190"/>
      <c r="E175" s="189"/>
      <c r="F175" s="189" t="str">
        <f t="shared" si="11"/>
        <v/>
      </c>
      <c r="G175" s="189" t="str">
        <f t="shared" si="12"/>
        <v/>
      </c>
      <c r="H175" s="189" t="str">
        <f t="shared" si="13"/>
        <v/>
      </c>
    </row>
    <row r="176" spans="1:8">
      <c r="A176" s="185" t="str">
        <f t="shared" si="8"/>
        <v/>
      </c>
      <c r="B176" s="186" t="str">
        <f t="shared" si="9"/>
        <v/>
      </c>
      <c r="C176" s="187" t="str">
        <f t="shared" si="10"/>
        <v/>
      </c>
      <c r="D176" s="190"/>
      <c r="E176" s="189"/>
      <c r="F176" s="189" t="str">
        <f t="shared" si="11"/>
        <v/>
      </c>
      <c r="G176" s="189" t="str">
        <f t="shared" si="12"/>
        <v/>
      </c>
      <c r="H176" s="189" t="str">
        <f t="shared" si="13"/>
        <v/>
      </c>
    </row>
    <row r="177" spans="1:8">
      <c r="A177" s="185" t="str">
        <f t="shared" si="8"/>
        <v/>
      </c>
      <c r="B177" s="186" t="str">
        <f t="shared" si="9"/>
        <v/>
      </c>
      <c r="C177" s="187" t="str">
        <f t="shared" si="10"/>
        <v/>
      </c>
      <c r="D177" s="190"/>
      <c r="E177" s="189"/>
      <c r="F177" s="189" t="str">
        <f t="shared" si="11"/>
        <v/>
      </c>
      <c r="G177" s="189" t="str">
        <f t="shared" si="12"/>
        <v/>
      </c>
      <c r="H177" s="189" t="str">
        <f t="shared" si="13"/>
        <v/>
      </c>
    </row>
    <row r="178" spans="1:8">
      <c r="A178" s="185" t="str">
        <f t="shared" si="8"/>
        <v/>
      </c>
      <c r="B178" s="186" t="str">
        <f t="shared" si="9"/>
        <v/>
      </c>
      <c r="C178" s="187" t="str">
        <f t="shared" si="10"/>
        <v/>
      </c>
      <c r="D178" s="190"/>
      <c r="E178" s="189"/>
      <c r="F178" s="189" t="str">
        <f t="shared" si="11"/>
        <v/>
      </c>
      <c r="G178" s="189" t="str">
        <f t="shared" si="12"/>
        <v/>
      </c>
      <c r="H178" s="189" t="str">
        <f t="shared" si="13"/>
        <v/>
      </c>
    </row>
    <row r="179" spans="1:8">
      <c r="A179" s="185" t="str">
        <f t="shared" si="8"/>
        <v/>
      </c>
      <c r="B179" s="186" t="str">
        <f t="shared" si="9"/>
        <v/>
      </c>
      <c r="C179" s="187" t="str">
        <f t="shared" si="10"/>
        <v/>
      </c>
      <c r="D179" s="190"/>
      <c r="E179" s="189"/>
      <c r="F179" s="189" t="str">
        <f t="shared" si="11"/>
        <v/>
      </c>
      <c r="G179" s="189" t="str">
        <f t="shared" si="12"/>
        <v/>
      </c>
      <c r="H179" s="189" t="str">
        <f t="shared" si="13"/>
        <v/>
      </c>
    </row>
    <row r="180" spans="1:8">
      <c r="A180" s="185" t="str">
        <f t="shared" si="8"/>
        <v/>
      </c>
      <c r="B180" s="186" t="str">
        <f t="shared" si="9"/>
        <v/>
      </c>
      <c r="C180" s="187" t="str">
        <f t="shared" si="10"/>
        <v/>
      </c>
      <c r="D180" s="190"/>
      <c r="E180" s="189"/>
      <c r="F180" s="189" t="str">
        <f t="shared" si="11"/>
        <v/>
      </c>
      <c r="G180" s="189" t="str">
        <f t="shared" si="12"/>
        <v/>
      </c>
      <c r="H180" s="189" t="str">
        <f t="shared" si="13"/>
        <v/>
      </c>
    </row>
    <row r="181" spans="1:8">
      <c r="A181" s="185" t="str">
        <f t="shared" si="8"/>
        <v/>
      </c>
      <c r="B181" s="186" t="str">
        <f t="shared" si="9"/>
        <v/>
      </c>
      <c r="C181" s="187" t="str">
        <f t="shared" si="10"/>
        <v/>
      </c>
      <c r="D181" s="190"/>
      <c r="E181" s="189"/>
      <c r="F181" s="189" t="str">
        <f t="shared" si="11"/>
        <v/>
      </c>
      <c r="G181" s="189" t="str">
        <f t="shared" si="12"/>
        <v/>
      </c>
      <c r="H181" s="189" t="str">
        <f t="shared" si="13"/>
        <v/>
      </c>
    </row>
    <row r="182" spans="1:8">
      <c r="A182" s="185" t="str">
        <f t="shared" si="8"/>
        <v/>
      </c>
      <c r="B182" s="186" t="str">
        <f t="shared" si="9"/>
        <v/>
      </c>
      <c r="C182" s="187" t="str">
        <f t="shared" si="10"/>
        <v/>
      </c>
      <c r="D182" s="190"/>
      <c r="E182" s="189"/>
      <c r="F182" s="189" t="str">
        <f t="shared" si="11"/>
        <v/>
      </c>
      <c r="G182" s="189" t="str">
        <f t="shared" si="12"/>
        <v/>
      </c>
      <c r="H182" s="189" t="str">
        <f t="shared" si="13"/>
        <v/>
      </c>
    </row>
    <row r="183" spans="1:8">
      <c r="A183" s="185" t="str">
        <f t="shared" si="8"/>
        <v/>
      </c>
      <c r="B183" s="186" t="str">
        <f t="shared" si="9"/>
        <v/>
      </c>
      <c r="C183" s="187" t="str">
        <f t="shared" si="10"/>
        <v/>
      </c>
      <c r="D183" s="190"/>
      <c r="E183" s="189"/>
      <c r="F183" s="189" t="str">
        <f t="shared" si="11"/>
        <v/>
      </c>
      <c r="G183" s="189" t="str">
        <f t="shared" si="12"/>
        <v/>
      </c>
      <c r="H183" s="189" t="str">
        <f t="shared" si="13"/>
        <v/>
      </c>
    </row>
    <row r="184" spans="1:8">
      <c r="A184" s="185" t="str">
        <f t="shared" si="8"/>
        <v/>
      </c>
      <c r="B184" s="186" t="str">
        <f t="shared" si="9"/>
        <v/>
      </c>
      <c r="C184" s="187" t="str">
        <f t="shared" si="10"/>
        <v/>
      </c>
      <c r="D184" s="190"/>
      <c r="E184" s="189"/>
      <c r="F184" s="189" t="str">
        <f t="shared" si="11"/>
        <v/>
      </c>
      <c r="G184" s="189" t="str">
        <f t="shared" si="12"/>
        <v/>
      </c>
      <c r="H184" s="189" t="str">
        <f t="shared" si="13"/>
        <v/>
      </c>
    </row>
    <row r="185" spans="1:8">
      <c r="A185" s="185" t="str">
        <f t="shared" si="8"/>
        <v/>
      </c>
      <c r="B185" s="186" t="str">
        <f t="shared" si="9"/>
        <v/>
      </c>
      <c r="C185" s="187" t="str">
        <f t="shared" si="10"/>
        <v/>
      </c>
      <c r="D185" s="190"/>
      <c r="E185" s="189"/>
      <c r="F185" s="189" t="str">
        <f t="shared" si="11"/>
        <v/>
      </c>
      <c r="G185" s="189" t="str">
        <f t="shared" si="12"/>
        <v/>
      </c>
      <c r="H185" s="189" t="str">
        <f t="shared" si="13"/>
        <v/>
      </c>
    </row>
    <row r="186" spans="1:8">
      <c r="A186" s="185" t="str">
        <f t="shared" si="8"/>
        <v/>
      </c>
      <c r="B186" s="186" t="str">
        <f t="shared" si="9"/>
        <v/>
      </c>
      <c r="C186" s="187" t="str">
        <f t="shared" si="10"/>
        <v/>
      </c>
      <c r="D186" s="190"/>
      <c r="E186" s="189"/>
      <c r="F186" s="189" t="str">
        <f t="shared" si="11"/>
        <v/>
      </c>
      <c r="G186" s="189" t="str">
        <f t="shared" si="12"/>
        <v/>
      </c>
      <c r="H186" s="189" t="str">
        <f t="shared" si="13"/>
        <v/>
      </c>
    </row>
    <row r="187" spans="1:8">
      <c r="A187" s="185" t="str">
        <f t="shared" si="8"/>
        <v/>
      </c>
      <c r="B187" s="186" t="str">
        <f t="shared" si="9"/>
        <v/>
      </c>
      <c r="C187" s="187" t="str">
        <f t="shared" si="10"/>
        <v/>
      </c>
      <c r="D187" s="190"/>
      <c r="E187" s="189"/>
      <c r="F187" s="189" t="str">
        <f t="shared" si="11"/>
        <v/>
      </c>
      <c r="G187" s="189" t="str">
        <f t="shared" si="12"/>
        <v/>
      </c>
      <c r="H187" s="189" t="str">
        <f t="shared" si="13"/>
        <v/>
      </c>
    </row>
    <row r="188" spans="1:8">
      <c r="A188" s="185" t="str">
        <f t="shared" si="8"/>
        <v/>
      </c>
      <c r="B188" s="186" t="str">
        <f t="shared" si="9"/>
        <v/>
      </c>
      <c r="C188" s="187" t="str">
        <f t="shared" si="10"/>
        <v/>
      </c>
      <c r="D188" s="190"/>
      <c r="E188" s="189"/>
      <c r="F188" s="189" t="str">
        <f t="shared" si="11"/>
        <v/>
      </c>
      <c r="G188" s="189" t="str">
        <f t="shared" si="12"/>
        <v/>
      </c>
      <c r="H188" s="189" t="str">
        <f t="shared" si="13"/>
        <v/>
      </c>
    </row>
    <row r="189" spans="1:8">
      <c r="A189" s="185" t="str">
        <f t="shared" ref="A189:A252" si="14">IF(H188="","",IF(roundOpt,IF(OR(A188&gt;=nper,ROUND(H188,2)&lt;=0),"",A188+1),IF(OR(A188&gt;=nper,H188&lt;=0),"",A188+1)))</f>
        <v/>
      </c>
      <c r="B189" s="186" t="str">
        <f t="shared" ref="B189:B252" si="15">IF(A189="","",IF(OR(periods_per_year=26,periods_per_year=52),IF(periods_per_year=26,IF(A189=1,fpdate,B188+14),IF(periods_per_year=52,IF(A189=1,fpdate,B188+7),"n/a")),IF(periods_per_year=24,DATE(YEAR(fpdate),MONTH(fpdate)+(A189-1)/2+IF(AND(DAY(fpdate)&gt;=15,MOD(A189,2)=0),1,0),IF(MOD(A189,2)=0,IF(DAY(fpdate)&gt;=15,DAY(fpdate)-14,DAY(fpdate)+14),DAY(fpdate))),IF(DAY(DATE(YEAR(fpdate),MONTH(fpdate)+(A189-1)*months_per_period,DAY(fpdate)))&lt;&gt;DAY(fpdate),DATE(YEAR(fpdate),MONTH(fpdate)+(A189-1)*months_per_period+1,0),DATE(YEAR(fpdate),MONTH(fpdate)+(A189-1)*months_per_period,DAY(fpdate))))))</f>
        <v/>
      </c>
      <c r="C189" s="187" t="str">
        <f t="shared" ref="C189:C252" si="16">IF(A189="","",IF(roundOpt,IF(OR(A189=nper,payment&gt;ROUND((1+rate)*H188,2)),ROUND((1+rate)*H188,2),payment),IF(OR(A189=nper,payment&gt;(1+rate)*H188),(1+rate)*H188,payment)))</f>
        <v/>
      </c>
      <c r="D189" s="190"/>
      <c r="E189" s="189"/>
      <c r="F189" s="189" t="str">
        <f t="shared" ref="F189:F252" si="17">IF(A189="","",IF(AND(A189=1,pmtType=1),0,IF(roundOpt,ROUND(rate*H188,2),rate*H188)))</f>
        <v/>
      </c>
      <c r="G189" s="189" t="str">
        <f t="shared" ref="G189:G252" si="18">IF(A189="","",C189-F189+D189)</f>
        <v/>
      </c>
      <c r="H189" s="189" t="str">
        <f t="shared" ref="H189:H252" si="19">IF(A189="","",H188-G189)</f>
        <v/>
      </c>
    </row>
    <row r="190" spans="1:8">
      <c r="A190" s="185" t="str">
        <f t="shared" si="14"/>
        <v/>
      </c>
      <c r="B190" s="186" t="str">
        <f t="shared" si="15"/>
        <v/>
      </c>
      <c r="C190" s="187" t="str">
        <f t="shared" si="16"/>
        <v/>
      </c>
      <c r="D190" s="190"/>
      <c r="E190" s="189"/>
      <c r="F190" s="189" t="str">
        <f t="shared" si="17"/>
        <v/>
      </c>
      <c r="G190" s="189" t="str">
        <f t="shared" si="18"/>
        <v/>
      </c>
      <c r="H190" s="189" t="str">
        <f t="shared" si="19"/>
        <v/>
      </c>
    </row>
    <row r="191" spans="1:8">
      <c r="A191" s="185" t="str">
        <f t="shared" si="14"/>
        <v/>
      </c>
      <c r="B191" s="186" t="str">
        <f t="shared" si="15"/>
        <v/>
      </c>
      <c r="C191" s="187" t="str">
        <f t="shared" si="16"/>
        <v/>
      </c>
      <c r="D191" s="190"/>
      <c r="E191" s="189"/>
      <c r="F191" s="189" t="str">
        <f t="shared" si="17"/>
        <v/>
      </c>
      <c r="G191" s="189" t="str">
        <f t="shared" si="18"/>
        <v/>
      </c>
      <c r="H191" s="189" t="str">
        <f t="shared" si="19"/>
        <v/>
      </c>
    </row>
    <row r="192" spans="1:8">
      <c r="A192" s="185" t="str">
        <f t="shared" si="14"/>
        <v/>
      </c>
      <c r="B192" s="186" t="str">
        <f t="shared" si="15"/>
        <v/>
      </c>
      <c r="C192" s="187" t="str">
        <f t="shared" si="16"/>
        <v/>
      </c>
      <c r="D192" s="190"/>
      <c r="E192" s="189"/>
      <c r="F192" s="189" t="str">
        <f t="shared" si="17"/>
        <v/>
      </c>
      <c r="G192" s="189" t="str">
        <f t="shared" si="18"/>
        <v/>
      </c>
      <c r="H192" s="189" t="str">
        <f t="shared" si="19"/>
        <v/>
      </c>
    </row>
    <row r="193" spans="1:8">
      <c r="A193" s="185" t="str">
        <f t="shared" si="14"/>
        <v/>
      </c>
      <c r="B193" s="186" t="str">
        <f t="shared" si="15"/>
        <v/>
      </c>
      <c r="C193" s="187" t="str">
        <f t="shared" si="16"/>
        <v/>
      </c>
      <c r="D193" s="190"/>
      <c r="E193" s="189"/>
      <c r="F193" s="189" t="str">
        <f t="shared" si="17"/>
        <v/>
      </c>
      <c r="G193" s="189" t="str">
        <f t="shared" si="18"/>
        <v/>
      </c>
      <c r="H193" s="189" t="str">
        <f t="shared" si="19"/>
        <v/>
      </c>
    </row>
    <row r="194" spans="1:8">
      <c r="A194" s="185" t="str">
        <f t="shared" si="14"/>
        <v/>
      </c>
      <c r="B194" s="186" t="str">
        <f t="shared" si="15"/>
        <v/>
      </c>
      <c r="C194" s="187" t="str">
        <f t="shared" si="16"/>
        <v/>
      </c>
      <c r="D194" s="190"/>
      <c r="E194" s="189"/>
      <c r="F194" s="189" t="str">
        <f t="shared" si="17"/>
        <v/>
      </c>
      <c r="G194" s="189" t="str">
        <f t="shared" si="18"/>
        <v/>
      </c>
      <c r="H194" s="189" t="str">
        <f t="shared" si="19"/>
        <v/>
      </c>
    </row>
    <row r="195" spans="1:8">
      <c r="A195" s="185" t="str">
        <f t="shared" si="14"/>
        <v/>
      </c>
      <c r="B195" s="186" t="str">
        <f t="shared" si="15"/>
        <v/>
      </c>
      <c r="C195" s="187" t="str">
        <f t="shared" si="16"/>
        <v/>
      </c>
      <c r="D195" s="190"/>
      <c r="E195" s="189"/>
      <c r="F195" s="189" t="str">
        <f t="shared" si="17"/>
        <v/>
      </c>
      <c r="G195" s="189" t="str">
        <f t="shared" si="18"/>
        <v/>
      </c>
      <c r="H195" s="189" t="str">
        <f t="shared" si="19"/>
        <v/>
      </c>
    </row>
    <row r="196" spans="1:8">
      <c r="A196" s="185" t="str">
        <f t="shared" si="14"/>
        <v/>
      </c>
      <c r="B196" s="186" t="str">
        <f t="shared" si="15"/>
        <v/>
      </c>
      <c r="C196" s="187" t="str">
        <f t="shared" si="16"/>
        <v/>
      </c>
      <c r="D196" s="190"/>
      <c r="E196" s="189"/>
      <c r="F196" s="189" t="str">
        <f t="shared" si="17"/>
        <v/>
      </c>
      <c r="G196" s="189" t="str">
        <f t="shared" si="18"/>
        <v/>
      </c>
      <c r="H196" s="189" t="str">
        <f t="shared" si="19"/>
        <v/>
      </c>
    </row>
    <row r="197" spans="1:8">
      <c r="A197" s="185" t="str">
        <f t="shared" si="14"/>
        <v/>
      </c>
      <c r="B197" s="186" t="str">
        <f t="shared" si="15"/>
        <v/>
      </c>
      <c r="C197" s="187" t="str">
        <f t="shared" si="16"/>
        <v/>
      </c>
      <c r="D197" s="190"/>
      <c r="E197" s="189"/>
      <c r="F197" s="189" t="str">
        <f t="shared" si="17"/>
        <v/>
      </c>
      <c r="G197" s="189" t="str">
        <f t="shared" si="18"/>
        <v/>
      </c>
      <c r="H197" s="189" t="str">
        <f t="shared" si="19"/>
        <v/>
      </c>
    </row>
    <row r="198" spans="1:8">
      <c r="A198" s="185" t="str">
        <f t="shared" si="14"/>
        <v/>
      </c>
      <c r="B198" s="186" t="str">
        <f t="shared" si="15"/>
        <v/>
      </c>
      <c r="C198" s="187" t="str">
        <f t="shared" si="16"/>
        <v/>
      </c>
      <c r="D198" s="190"/>
      <c r="E198" s="189"/>
      <c r="F198" s="189" t="str">
        <f t="shared" si="17"/>
        <v/>
      </c>
      <c r="G198" s="189" t="str">
        <f t="shared" si="18"/>
        <v/>
      </c>
      <c r="H198" s="189" t="str">
        <f t="shared" si="19"/>
        <v/>
      </c>
    </row>
    <row r="199" spans="1:8">
      <c r="A199" s="185" t="str">
        <f t="shared" si="14"/>
        <v/>
      </c>
      <c r="B199" s="186" t="str">
        <f t="shared" si="15"/>
        <v/>
      </c>
      <c r="C199" s="187" t="str">
        <f t="shared" si="16"/>
        <v/>
      </c>
      <c r="D199" s="190"/>
      <c r="E199" s="189"/>
      <c r="F199" s="189" t="str">
        <f t="shared" si="17"/>
        <v/>
      </c>
      <c r="G199" s="189" t="str">
        <f t="shared" si="18"/>
        <v/>
      </c>
      <c r="H199" s="189" t="str">
        <f t="shared" si="19"/>
        <v/>
      </c>
    </row>
    <row r="200" spans="1:8">
      <c r="A200" s="185" t="str">
        <f t="shared" si="14"/>
        <v/>
      </c>
      <c r="B200" s="186" t="str">
        <f t="shared" si="15"/>
        <v/>
      </c>
      <c r="C200" s="187" t="str">
        <f t="shared" si="16"/>
        <v/>
      </c>
      <c r="D200" s="190"/>
      <c r="E200" s="189"/>
      <c r="F200" s="189" t="str">
        <f t="shared" si="17"/>
        <v/>
      </c>
      <c r="G200" s="189" t="str">
        <f t="shared" si="18"/>
        <v/>
      </c>
      <c r="H200" s="189" t="str">
        <f t="shared" si="19"/>
        <v/>
      </c>
    </row>
    <row r="201" spans="1:8">
      <c r="A201" s="185" t="str">
        <f t="shared" si="14"/>
        <v/>
      </c>
      <c r="B201" s="186" t="str">
        <f t="shared" si="15"/>
        <v/>
      </c>
      <c r="C201" s="187" t="str">
        <f t="shared" si="16"/>
        <v/>
      </c>
      <c r="D201" s="190"/>
      <c r="E201" s="189"/>
      <c r="F201" s="189" t="str">
        <f t="shared" si="17"/>
        <v/>
      </c>
      <c r="G201" s="189" t="str">
        <f t="shared" si="18"/>
        <v/>
      </c>
      <c r="H201" s="189" t="str">
        <f t="shared" si="19"/>
        <v/>
      </c>
    </row>
    <row r="202" spans="1:8">
      <c r="A202" s="185" t="str">
        <f t="shared" si="14"/>
        <v/>
      </c>
      <c r="B202" s="186" t="str">
        <f t="shared" si="15"/>
        <v/>
      </c>
      <c r="C202" s="187" t="str">
        <f t="shared" si="16"/>
        <v/>
      </c>
      <c r="D202" s="190"/>
      <c r="E202" s="189"/>
      <c r="F202" s="189" t="str">
        <f t="shared" si="17"/>
        <v/>
      </c>
      <c r="G202" s="189" t="str">
        <f t="shared" si="18"/>
        <v/>
      </c>
      <c r="H202" s="189" t="str">
        <f t="shared" si="19"/>
        <v/>
      </c>
    </row>
    <row r="203" spans="1:8">
      <c r="A203" s="185" t="str">
        <f t="shared" si="14"/>
        <v/>
      </c>
      <c r="B203" s="186" t="str">
        <f t="shared" si="15"/>
        <v/>
      </c>
      <c r="C203" s="187" t="str">
        <f t="shared" si="16"/>
        <v/>
      </c>
      <c r="D203" s="190"/>
      <c r="E203" s="189"/>
      <c r="F203" s="189" t="str">
        <f t="shared" si="17"/>
        <v/>
      </c>
      <c r="G203" s="189" t="str">
        <f t="shared" si="18"/>
        <v/>
      </c>
      <c r="H203" s="189" t="str">
        <f t="shared" si="19"/>
        <v/>
      </c>
    </row>
    <row r="204" spans="1:8">
      <c r="A204" s="185" t="str">
        <f t="shared" si="14"/>
        <v/>
      </c>
      <c r="B204" s="186" t="str">
        <f t="shared" si="15"/>
        <v/>
      </c>
      <c r="C204" s="187" t="str">
        <f t="shared" si="16"/>
        <v/>
      </c>
      <c r="D204" s="190"/>
      <c r="E204" s="189"/>
      <c r="F204" s="189" t="str">
        <f t="shared" si="17"/>
        <v/>
      </c>
      <c r="G204" s="189" t="str">
        <f t="shared" si="18"/>
        <v/>
      </c>
      <c r="H204" s="189" t="str">
        <f t="shared" si="19"/>
        <v/>
      </c>
    </row>
    <row r="205" spans="1:8">
      <c r="A205" s="185" t="str">
        <f t="shared" si="14"/>
        <v/>
      </c>
      <c r="B205" s="186" t="str">
        <f t="shared" si="15"/>
        <v/>
      </c>
      <c r="C205" s="187" t="str">
        <f t="shared" si="16"/>
        <v/>
      </c>
      <c r="D205" s="190"/>
      <c r="E205" s="189"/>
      <c r="F205" s="189" t="str">
        <f t="shared" si="17"/>
        <v/>
      </c>
      <c r="G205" s="189" t="str">
        <f t="shared" si="18"/>
        <v/>
      </c>
      <c r="H205" s="189" t="str">
        <f t="shared" si="19"/>
        <v/>
      </c>
    </row>
    <row r="206" spans="1:8">
      <c r="A206" s="185" t="str">
        <f t="shared" si="14"/>
        <v/>
      </c>
      <c r="B206" s="186" t="str">
        <f t="shared" si="15"/>
        <v/>
      </c>
      <c r="C206" s="187" t="str">
        <f t="shared" si="16"/>
        <v/>
      </c>
      <c r="D206" s="190"/>
      <c r="E206" s="189"/>
      <c r="F206" s="189" t="str">
        <f t="shared" si="17"/>
        <v/>
      </c>
      <c r="G206" s="189" t="str">
        <f t="shared" si="18"/>
        <v/>
      </c>
      <c r="H206" s="189" t="str">
        <f t="shared" si="19"/>
        <v/>
      </c>
    </row>
    <row r="207" spans="1:8">
      <c r="A207" s="185" t="str">
        <f t="shared" si="14"/>
        <v/>
      </c>
      <c r="B207" s="186" t="str">
        <f t="shared" si="15"/>
        <v/>
      </c>
      <c r="C207" s="187" t="str">
        <f t="shared" si="16"/>
        <v/>
      </c>
      <c r="D207" s="190"/>
      <c r="E207" s="189"/>
      <c r="F207" s="189" t="str">
        <f t="shared" si="17"/>
        <v/>
      </c>
      <c r="G207" s="189" t="str">
        <f t="shared" si="18"/>
        <v/>
      </c>
      <c r="H207" s="189" t="str">
        <f t="shared" si="19"/>
        <v/>
      </c>
    </row>
    <row r="208" spans="1:8">
      <c r="A208" s="185" t="str">
        <f t="shared" si="14"/>
        <v/>
      </c>
      <c r="B208" s="186" t="str">
        <f t="shared" si="15"/>
        <v/>
      </c>
      <c r="C208" s="187" t="str">
        <f t="shared" si="16"/>
        <v/>
      </c>
      <c r="D208" s="190"/>
      <c r="E208" s="189"/>
      <c r="F208" s="189" t="str">
        <f t="shared" si="17"/>
        <v/>
      </c>
      <c r="G208" s="189" t="str">
        <f t="shared" si="18"/>
        <v/>
      </c>
      <c r="H208" s="189" t="str">
        <f t="shared" si="19"/>
        <v/>
      </c>
    </row>
    <row r="209" spans="1:8">
      <c r="A209" s="185" t="str">
        <f t="shared" si="14"/>
        <v/>
      </c>
      <c r="B209" s="186" t="str">
        <f t="shared" si="15"/>
        <v/>
      </c>
      <c r="C209" s="187" t="str">
        <f t="shared" si="16"/>
        <v/>
      </c>
      <c r="D209" s="190"/>
      <c r="E209" s="189"/>
      <c r="F209" s="189" t="str">
        <f t="shared" si="17"/>
        <v/>
      </c>
      <c r="G209" s="189" t="str">
        <f t="shared" si="18"/>
        <v/>
      </c>
      <c r="H209" s="189" t="str">
        <f t="shared" si="19"/>
        <v/>
      </c>
    </row>
    <row r="210" spans="1:8">
      <c r="A210" s="185" t="str">
        <f t="shared" si="14"/>
        <v/>
      </c>
      <c r="B210" s="186" t="str">
        <f t="shared" si="15"/>
        <v/>
      </c>
      <c r="C210" s="187" t="str">
        <f t="shared" si="16"/>
        <v/>
      </c>
      <c r="D210" s="190"/>
      <c r="E210" s="189"/>
      <c r="F210" s="189" t="str">
        <f t="shared" si="17"/>
        <v/>
      </c>
      <c r="G210" s="189" t="str">
        <f t="shared" si="18"/>
        <v/>
      </c>
      <c r="H210" s="189" t="str">
        <f t="shared" si="19"/>
        <v/>
      </c>
    </row>
    <row r="211" spans="1:8">
      <c r="A211" s="185" t="str">
        <f t="shared" si="14"/>
        <v/>
      </c>
      <c r="B211" s="186" t="str">
        <f t="shared" si="15"/>
        <v/>
      </c>
      <c r="C211" s="187" t="str">
        <f t="shared" si="16"/>
        <v/>
      </c>
      <c r="D211" s="190"/>
      <c r="E211" s="189"/>
      <c r="F211" s="189" t="str">
        <f t="shared" si="17"/>
        <v/>
      </c>
      <c r="G211" s="189" t="str">
        <f t="shared" si="18"/>
        <v/>
      </c>
      <c r="H211" s="189" t="str">
        <f t="shared" si="19"/>
        <v/>
      </c>
    </row>
    <row r="212" spans="1:8">
      <c r="A212" s="185" t="str">
        <f t="shared" si="14"/>
        <v/>
      </c>
      <c r="B212" s="186" t="str">
        <f t="shared" si="15"/>
        <v/>
      </c>
      <c r="C212" s="187" t="str">
        <f t="shared" si="16"/>
        <v/>
      </c>
      <c r="D212" s="190"/>
      <c r="E212" s="189"/>
      <c r="F212" s="189" t="str">
        <f t="shared" si="17"/>
        <v/>
      </c>
      <c r="G212" s="189" t="str">
        <f t="shared" si="18"/>
        <v/>
      </c>
      <c r="H212" s="189" t="str">
        <f t="shared" si="19"/>
        <v/>
      </c>
    </row>
    <row r="213" spans="1:8">
      <c r="A213" s="185" t="str">
        <f t="shared" si="14"/>
        <v/>
      </c>
      <c r="B213" s="186" t="str">
        <f t="shared" si="15"/>
        <v/>
      </c>
      <c r="C213" s="187" t="str">
        <f t="shared" si="16"/>
        <v/>
      </c>
      <c r="D213" s="190"/>
      <c r="E213" s="189"/>
      <c r="F213" s="189" t="str">
        <f t="shared" si="17"/>
        <v/>
      </c>
      <c r="G213" s="189" t="str">
        <f t="shared" si="18"/>
        <v/>
      </c>
      <c r="H213" s="189" t="str">
        <f t="shared" si="19"/>
        <v/>
      </c>
    </row>
    <row r="214" spans="1:8">
      <c r="A214" s="185" t="str">
        <f t="shared" si="14"/>
        <v/>
      </c>
      <c r="B214" s="186" t="str">
        <f t="shared" si="15"/>
        <v/>
      </c>
      <c r="C214" s="187" t="str">
        <f t="shared" si="16"/>
        <v/>
      </c>
      <c r="D214" s="190"/>
      <c r="E214" s="189"/>
      <c r="F214" s="189" t="str">
        <f t="shared" si="17"/>
        <v/>
      </c>
      <c r="G214" s="189" t="str">
        <f t="shared" si="18"/>
        <v/>
      </c>
      <c r="H214" s="189" t="str">
        <f t="shared" si="19"/>
        <v/>
      </c>
    </row>
    <row r="215" spans="1:8">
      <c r="A215" s="185" t="str">
        <f t="shared" si="14"/>
        <v/>
      </c>
      <c r="B215" s="186" t="str">
        <f t="shared" si="15"/>
        <v/>
      </c>
      <c r="C215" s="187" t="str">
        <f t="shared" si="16"/>
        <v/>
      </c>
      <c r="D215" s="190"/>
      <c r="E215" s="189"/>
      <c r="F215" s="189" t="str">
        <f t="shared" si="17"/>
        <v/>
      </c>
      <c r="G215" s="189" t="str">
        <f t="shared" si="18"/>
        <v/>
      </c>
      <c r="H215" s="189" t="str">
        <f t="shared" si="19"/>
        <v/>
      </c>
    </row>
    <row r="216" spans="1:8">
      <c r="A216" s="185" t="str">
        <f t="shared" si="14"/>
        <v/>
      </c>
      <c r="B216" s="186" t="str">
        <f t="shared" si="15"/>
        <v/>
      </c>
      <c r="C216" s="187" t="str">
        <f t="shared" si="16"/>
        <v/>
      </c>
      <c r="D216" s="190"/>
      <c r="E216" s="189"/>
      <c r="F216" s="189" t="str">
        <f t="shared" si="17"/>
        <v/>
      </c>
      <c r="G216" s="189" t="str">
        <f t="shared" si="18"/>
        <v/>
      </c>
      <c r="H216" s="189" t="str">
        <f t="shared" si="19"/>
        <v/>
      </c>
    </row>
    <row r="217" spans="1:8">
      <c r="A217" s="185" t="str">
        <f t="shared" si="14"/>
        <v/>
      </c>
      <c r="B217" s="186" t="str">
        <f t="shared" si="15"/>
        <v/>
      </c>
      <c r="C217" s="187" t="str">
        <f t="shared" si="16"/>
        <v/>
      </c>
      <c r="D217" s="190"/>
      <c r="E217" s="189"/>
      <c r="F217" s="189" t="str">
        <f t="shared" si="17"/>
        <v/>
      </c>
      <c r="G217" s="189" t="str">
        <f t="shared" si="18"/>
        <v/>
      </c>
      <c r="H217" s="189" t="str">
        <f t="shared" si="19"/>
        <v/>
      </c>
    </row>
    <row r="218" spans="1:8">
      <c r="A218" s="185" t="str">
        <f t="shared" si="14"/>
        <v/>
      </c>
      <c r="B218" s="186" t="str">
        <f t="shared" si="15"/>
        <v/>
      </c>
      <c r="C218" s="187" t="str">
        <f t="shared" si="16"/>
        <v/>
      </c>
      <c r="D218" s="190"/>
      <c r="E218" s="189"/>
      <c r="F218" s="189" t="str">
        <f t="shared" si="17"/>
        <v/>
      </c>
      <c r="G218" s="189" t="str">
        <f t="shared" si="18"/>
        <v/>
      </c>
      <c r="H218" s="189" t="str">
        <f t="shared" si="19"/>
        <v/>
      </c>
    </row>
    <row r="219" spans="1:8">
      <c r="A219" s="185" t="str">
        <f t="shared" si="14"/>
        <v/>
      </c>
      <c r="B219" s="186" t="str">
        <f t="shared" si="15"/>
        <v/>
      </c>
      <c r="C219" s="187" t="str">
        <f t="shared" si="16"/>
        <v/>
      </c>
      <c r="D219" s="190"/>
      <c r="E219" s="189"/>
      <c r="F219" s="189" t="str">
        <f t="shared" si="17"/>
        <v/>
      </c>
      <c r="G219" s="189" t="str">
        <f t="shared" si="18"/>
        <v/>
      </c>
      <c r="H219" s="189" t="str">
        <f t="shared" si="19"/>
        <v/>
      </c>
    </row>
    <row r="220" spans="1:8">
      <c r="A220" s="185" t="str">
        <f t="shared" si="14"/>
        <v/>
      </c>
      <c r="B220" s="186" t="str">
        <f t="shared" si="15"/>
        <v/>
      </c>
      <c r="C220" s="187" t="str">
        <f t="shared" si="16"/>
        <v/>
      </c>
      <c r="D220" s="190"/>
      <c r="E220" s="189"/>
      <c r="F220" s="189" t="str">
        <f t="shared" si="17"/>
        <v/>
      </c>
      <c r="G220" s="189" t="str">
        <f t="shared" si="18"/>
        <v/>
      </c>
      <c r="H220" s="189" t="str">
        <f t="shared" si="19"/>
        <v/>
      </c>
    </row>
    <row r="221" spans="1:8">
      <c r="A221" s="185" t="str">
        <f t="shared" si="14"/>
        <v/>
      </c>
      <c r="B221" s="186" t="str">
        <f t="shared" si="15"/>
        <v/>
      </c>
      <c r="C221" s="187" t="str">
        <f t="shared" si="16"/>
        <v/>
      </c>
      <c r="D221" s="190"/>
      <c r="E221" s="189"/>
      <c r="F221" s="189" t="str">
        <f t="shared" si="17"/>
        <v/>
      </c>
      <c r="G221" s="189" t="str">
        <f t="shared" si="18"/>
        <v/>
      </c>
      <c r="H221" s="189" t="str">
        <f t="shared" si="19"/>
        <v/>
      </c>
    </row>
    <row r="222" spans="1:8">
      <c r="A222" s="185" t="str">
        <f t="shared" si="14"/>
        <v/>
      </c>
      <c r="B222" s="186" t="str">
        <f t="shared" si="15"/>
        <v/>
      </c>
      <c r="C222" s="187" t="str">
        <f t="shared" si="16"/>
        <v/>
      </c>
      <c r="D222" s="190"/>
      <c r="E222" s="189"/>
      <c r="F222" s="189" t="str">
        <f t="shared" si="17"/>
        <v/>
      </c>
      <c r="G222" s="189" t="str">
        <f t="shared" si="18"/>
        <v/>
      </c>
      <c r="H222" s="189" t="str">
        <f t="shared" si="19"/>
        <v/>
      </c>
    </row>
    <row r="223" spans="1:8">
      <c r="A223" s="185" t="str">
        <f t="shared" si="14"/>
        <v/>
      </c>
      <c r="B223" s="186" t="str">
        <f t="shared" si="15"/>
        <v/>
      </c>
      <c r="C223" s="187" t="str">
        <f t="shared" si="16"/>
        <v/>
      </c>
      <c r="D223" s="190"/>
      <c r="E223" s="189"/>
      <c r="F223" s="189" t="str">
        <f t="shared" si="17"/>
        <v/>
      </c>
      <c r="G223" s="189" t="str">
        <f t="shared" si="18"/>
        <v/>
      </c>
      <c r="H223" s="189" t="str">
        <f t="shared" si="19"/>
        <v/>
      </c>
    </row>
    <row r="224" spans="1:8">
      <c r="A224" s="185" t="str">
        <f t="shared" si="14"/>
        <v/>
      </c>
      <c r="B224" s="186" t="str">
        <f t="shared" si="15"/>
        <v/>
      </c>
      <c r="C224" s="187" t="str">
        <f t="shared" si="16"/>
        <v/>
      </c>
      <c r="D224" s="190"/>
      <c r="E224" s="189"/>
      <c r="F224" s="189" t="str">
        <f t="shared" si="17"/>
        <v/>
      </c>
      <c r="G224" s="189" t="str">
        <f t="shared" si="18"/>
        <v/>
      </c>
      <c r="H224" s="189" t="str">
        <f t="shared" si="19"/>
        <v/>
      </c>
    </row>
    <row r="225" spans="1:8">
      <c r="A225" s="185" t="str">
        <f t="shared" si="14"/>
        <v/>
      </c>
      <c r="B225" s="186" t="str">
        <f t="shared" si="15"/>
        <v/>
      </c>
      <c r="C225" s="187" t="str">
        <f t="shared" si="16"/>
        <v/>
      </c>
      <c r="D225" s="190"/>
      <c r="E225" s="189"/>
      <c r="F225" s="189" t="str">
        <f t="shared" si="17"/>
        <v/>
      </c>
      <c r="G225" s="189" t="str">
        <f t="shared" si="18"/>
        <v/>
      </c>
      <c r="H225" s="189" t="str">
        <f t="shared" si="19"/>
        <v/>
      </c>
    </row>
    <row r="226" spans="1:8">
      <c r="A226" s="185" t="str">
        <f t="shared" si="14"/>
        <v/>
      </c>
      <c r="B226" s="186" t="str">
        <f t="shared" si="15"/>
        <v/>
      </c>
      <c r="C226" s="187" t="str">
        <f t="shared" si="16"/>
        <v/>
      </c>
      <c r="D226" s="190"/>
      <c r="E226" s="189"/>
      <c r="F226" s="189" t="str">
        <f t="shared" si="17"/>
        <v/>
      </c>
      <c r="G226" s="189" t="str">
        <f t="shared" si="18"/>
        <v/>
      </c>
      <c r="H226" s="189" t="str">
        <f t="shared" si="19"/>
        <v/>
      </c>
    </row>
    <row r="227" spans="1:8">
      <c r="A227" s="185" t="str">
        <f t="shared" si="14"/>
        <v/>
      </c>
      <c r="B227" s="186" t="str">
        <f t="shared" si="15"/>
        <v/>
      </c>
      <c r="C227" s="187" t="str">
        <f t="shared" si="16"/>
        <v/>
      </c>
      <c r="D227" s="190"/>
      <c r="E227" s="189"/>
      <c r="F227" s="189" t="str">
        <f t="shared" si="17"/>
        <v/>
      </c>
      <c r="G227" s="189" t="str">
        <f t="shared" si="18"/>
        <v/>
      </c>
      <c r="H227" s="189" t="str">
        <f t="shared" si="19"/>
        <v/>
      </c>
    </row>
    <row r="228" spans="1:8">
      <c r="A228" s="185" t="str">
        <f t="shared" si="14"/>
        <v/>
      </c>
      <c r="B228" s="186" t="str">
        <f t="shared" si="15"/>
        <v/>
      </c>
      <c r="C228" s="187" t="str">
        <f t="shared" si="16"/>
        <v/>
      </c>
      <c r="D228" s="190"/>
      <c r="E228" s="189"/>
      <c r="F228" s="189" t="str">
        <f t="shared" si="17"/>
        <v/>
      </c>
      <c r="G228" s="189" t="str">
        <f t="shared" si="18"/>
        <v/>
      </c>
      <c r="H228" s="189" t="str">
        <f t="shared" si="19"/>
        <v/>
      </c>
    </row>
    <row r="229" spans="1:8">
      <c r="A229" s="185" t="str">
        <f t="shared" si="14"/>
        <v/>
      </c>
      <c r="B229" s="186" t="str">
        <f t="shared" si="15"/>
        <v/>
      </c>
      <c r="C229" s="187" t="str">
        <f t="shared" si="16"/>
        <v/>
      </c>
      <c r="D229" s="190"/>
      <c r="E229" s="189"/>
      <c r="F229" s="189" t="str">
        <f t="shared" si="17"/>
        <v/>
      </c>
      <c r="G229" s="189" t="str">
        <f t="shared" si="18"/>
        <v/>
      </c>
      <c r="H229" s="189" t="str">
        <f t="shared" si="19"/>
        <v/>
      </c>
    </row>
    <row r="230" spans="1:8">
      <c r="A230" s="185" t="str">
        <f t="shared" si="14"/>
        <v/>
      </c>
      <c r="B230" s="186" t="str">
        <f t="shared" si="15"/>
        <v/>
      </c>
      <c r="C230" s="187" t="str">
        <f t="shared" si="16"/>
        <v/>
      </c>
      <c r="D230" s="190"/>
      <c r="E230" s="189"/>
      <c r="F230" s="189" t="str">
        <f t="shared" si="17"/>
        <v/>
      </c>
      <c r="G230" s="189" t="str">
        <f t="shared" si="18"/>
        <v/>
      </c>
      <c r="H230" s="189" t="str">
        <f t="shared" si="19"/>
        <v/>
      </c>
    </row>
    <row r="231" spans="1:8">
      <c r="A231" s="185" t="str">
        <f t="shared" si="14"/>
        <v/>
      </c>
      <c r="B231" s="186" t="str">
        <f t="shared" si="15"/>
        <v/>
      </c>
      <c r="C231" s="187" t="str">
        <f t="shared" si="16"/>
        <v/>
      </c>
      <c r="D231" s="190"/>
      <c r="E231" s="189"/>
      <c r="F231" s="189" t="str">
        <f t="shared" si="17"/>
        <v/>
      </c>
      <c r="G231" s="189" t="str">
        <f t="shared" si="18"/>
        <v/>
      </c>
      <c r="H231" s="189" t="str">
        <f t="shared" si="19"/>
        <v/>
      </c>
    </row>
    <row r="232" spans="1:8">
      <c r="A232" s="185" t="str">
        <f t="shared" si="14"/>
        <v/>
      </c>
      <c r="B232" s="186" t="str">
        <f t="shared" si="15"/>
        <v/>
      </c>
      <c r="C232" s="187" t="str">
        <f t="shared" si="16"/>
        <v/>
      </c>
      <c r="D232" s="190"/>
      <c r="E232" s="189"/>
      <c r="F232" s="189" t="str">
        <f t="shared" si="17"/>
        <v/>
      </c>
      <c r="G232" s="189" t="str">
        <f t="shared" si="18"/>
        <v/>
      </c>
      <c r="H232" s="189" t="str">
        <f t="shared" si="19"/>
        <v/>
      </c>
    </row>
    <row r="233" spans="1:8">
      <c r="A233" s="185" t="str">
        <f t="shared" si="14"/>
        <v/>
      </c>
      <c r="B233" s="186" t="str">
        <f t="shared" si="15"/>
        <v/>
      </c>
      <c r="C233" s="187" t="str">
        <f t="shared" si="16"/>
        <v/>
      </c>
      <c r="D233" s="190"/>
      <c r="E233" s="189"/>
      <c r="F233" s="189" t="str">
        <f t="shared" si="17"/>
        <v/>
      </c>
      <c r="G233" s="189" t="str">
        <f t="shared" si="18"/>
        <v/>
      </c>
      <c r="H233" s="189" t="str">
        <f t="shared" si="19"/>
        <v/>
      </c>
    </row>
    <row r="234" spans="1:8">
      <c r="A234" s="185" t="str">
        <f t="shared" si="14"/>
        <v/>
      </c>
      <c r="B234" s="186" t="str">
        <f t="shared" si="15"/>
        <v/>
      </c>
      <c r="C234" s="187" t="str">
        <f t="shared" si="16"/>
        <v/>
      </c>
      <c r="D234" s="190"/>
      <c r="E234" s="189"/>
      <c r="F234" s="189" t="str">
        <f t="shared" si="17"/>
        <v/>
      </c>
      <c r="G234" s="189" t="str">
        <f t="shared" si="18"/>
        <v/>
      </c>
      <c r="H234" s="189" t="str">
        <f t="shared" si="19"/>
        <v/>
      </c>
    </row>
    <row r="235" spans="1:8">
      <c r="A235" s="185" t="str">
        <f t="shared" si="14"/>
        <v/>
      </c>
      <c r="B235" s="186" t="str">
        <f t="shared" si="15"/>
        <v/>
      </c>
      <c r="C235" s="187" t="str">
        <f t="shared" si="16"/>
        <v/>
      </c>
      <c r="D235" s="190"/>
      <c r="E235" s="189"/>
      <c r="F235" s="189" t="str">
        <f t="shared" si="17"/>
        <v/>
      </c>
      <c r="G235" s="189" t="str">
        <f t="shared" si="18"/>
        <v/>
      </c>
      <c r="H235" s="189" t="str">
        <f t="shared" si="19"/>
        <v/>
      </c>
    </row>
    <row r="236" spans="1:8">
      <c r="A236" s="185" t="str">
        <f t="shared" si="14"/>
        <v/>
      </c>
      <c r="B236" s="186" t="str">
        <f t="shared" si="15"/>
        <v/>
      </c>
      <c r="C236" s="187" t="str">
        <f t="shared" si="16"/>
        <v/>
      </c>
      <c r="D236" s="190"/>
      <c r="E236" s="189"/>
      <c r="F236" s="189" t="str">
        <f t="shared" si="17"/>
        <v/>
      </c>
      <c r="G236" s="189" t="str">
        <f t="shared" si="18"/>
        <v/>
      </c>
      <c r="H236" s="189" t="str">
        <f t="shared" si="19"/>
        <v/>
      </c>
    </row>
    <row r="237" spans="1:8">
      <c r="A237" s="185" t="str">
        <f t="shared" si="14"/>
        <v/>
      </c>
      <c r="B237" s="186" t="str">
        <f t="shared" si="15"/>
        <v/>
      </c>
      <c r="C237" s="187" t="str">
        <f t="shared" si="16"/>
        <v/>
      </c>
      <c r="D237" s="190"/>
      <c r="E237" s="189"/>
      <c r="F237" s="189" t="str">
        <f t="shared" si="17"/>
        <v/>
      </c>
      <c r="G237" s="189" t="str">
        <f t="shared" si="18"/>
        <v/>
      </c>
      <c r="H237" s="189" t="str">
        <f t="shared" si="19"/>
        <v/>
      </c>
    </row>
    <row r="238" spans="1:8">
      <c r="A238" s="185" t="str">
        <f t="shared" si="14"/>
        <v/>
      </c>
      <c r="B238" s="186" t="str">
        <f t="shared" si="15"/>
        <v/>
      </c>
      <c r="C238" s="187" t="str">
        <f t="shared" si="16"/>
        <v/>
      </c>
      <c r="D238" s="190"/>
      <c r="E238" s="189"/>
      <c r="F238" s="189" t="str">
        <f t="shared" si="17"/>
        <v/>
      </c>
      <c r="G238" s="189" t="str">
        <f t="shared" si="18"/>
        <v/>
      </c>
      <c r="H238" s="189" t="str">
        <f t="shared" si="19"/>
        <v/>
      </c>
    </row>
    <row r="239" spans="1:8">
      <c r="A239" s="185" t="str">
        <f t="shared" si="14"/>
        <v/>
      </c>
      <c r="B239" s="186" t="str">
        <f t="shared" si="15"/>
        <v/>
      </c>
      <c r="C239" s="187" t="str">
        <f t="shared" si="16"/>
        <v/>
      </c>
      <c r="D239" s="190"/>
      <c r="E239" s="189"/>
      <c r="F239" s="189" t="str">
        <f t="shared" si="17"/>
        <v/>
      </c>
      <c r="G239" s="189" t="str">
        <f t="shared" si="18"/>
        <v/>
      </c>
      <c r="H239" s="189" t="str">
        <f t="shared" si="19"/>
        <v/>
      </c>
    </row>
    <row r="240" spans="1:8">
      <c r="A240" s="185" t="str">
        <f t="shared" si="14"/>
        <v/>
      </c>
      <c r="B240" s="186" t="str">
        <f t="shared" si="15"/>
        <v/>
      </c>
      <c r="C240" s="187" t="str">
        <f t="shared" si="16"/>
        <v/>
      </c>
      <c r="D240" s="190"/>
      <c r="E240" s="189"/>
      <c r="F240" s="189" t="str">
        <f t="shared" si="17"/>
        <v/>
      </c>
      <c r="G240" s="189" t="str">
        <f t="shared" si="18"/>
        <v/>
      </c>
      <c r="H240" s="189" t="str">
        <f t="shared" si="19"/>
        <v/>
      </c>
    </row>
    <row r="241" spans="1:8">
      <c r="A241" s="185" t="str">
        <f t="shared" si="14"/>
        <v/>
      </c>
      <c r="B241" s="186" t="str">
        <f t="shared" si="15"/>
        <v/>
      </c>
      <c r="C241" s="187" t="str">
        <f t="shared" si="16"/>
        <v/>
      </c>
      <c r="D241" s="190"/>
      <c r="E241" s="189"/>
      <c r="F241" s="189" t="str">
        <f t="shared" si="17"/>
        <v/>
      </c>
      <c r="G241" s="189" t="str">
        <f t="shared" si="18"/>
        <v/>
      </c>
      <c r="H241" s="189" t="str">
        <f t="shared" si="19"/>
        <v/>
      </c>
    </row>
    <row r="242" spans="1:8">
      <c r="A242" s="185" t="str">
        <f t="shared" si="14"/>
        <v/>
      </c>
      <c r="B242" s="186" t="str">
        <f t="shared" si="15"/>
        <v/>
      </c>
      <c r="C242" s="187" t="str">
        <f t="shared" si="16"/>
        <v/>
      </c>
      <c r="D242" s="190"/>
      <c r="E242" s="189"/>
      <c r="F242" s="189" t="str">
        <f t="shared" si="17"/>
        <v/>
      </c>
      <c r="G242" s="189" t="str">
        <f t="shared" si="18"/>
        <v/>
      </c>
      <c r="H242" s="189" t="str">
        <f t="shared" si="19"/>
        <v/>
      </c>
    </row>
    <row r="243" spans="1:8">
      <c r="A243" s="185" t="str">
        <f t="shared" si="14"/>
        <v/>
      </c>
      <c r="B243" s="186" t="str">
        <f t="shared" si="15"/>
        <v/>
      </c>
      <c r="C243" s="187" t="str">
        <f t="shared" si="16"/>
        <v/>
      </c>
      <c r="D243" s="190"/>
      <c r="E243" s="189"/>
      <c r="F243" s="189" t="str">
        <f t="shared" si="17"/>
        <v/>
      </c>
      <c r="G243" s="189" t="str">
        <f t="shared" si="18"/>
        <v/>
      </c>
      <c r="H243" s="189" t="str">
        <f t="shared" si="19"/>
        <v/>
      </c>
    </row>
    <row r="244" spans="1:8">
      <c r="A244" s="185" t="str">
        <f t="shared" si="14"/>
        <v/>
      </c>
      <c r="B244" s="186" t="str">
        <f t="shared" si="15"/>
        <v/>
      </c>
      <c r="C244" s="187" t="str">
        <f t="shared" si="16"/>
        <v/>
      </c>
      <c r="D244" s="190"/>
      <c r="E244" s="189"/>
      <c r="F244" s="189" t="str">
        <f t="shared" si="17"/>
        <v/>
      </c>
      <c r="G244" s="189" t="str">
        <f t="shared" si="18"/>
        <v/>
      </c>
      <c r="H244" s="189" t="str">
        <f t="shared" si="19"/>
        <v/>
      </c>
    </row>
    <row r="245" spans="1:8">
      <c r="A245" s="185" t="str">
        <f t="shared" si="14"/>
        <v/>
      </c>
      <c r="B245" s="186" t="str">
        <f t="shared" si="15"/>
        <v/>
      </c>
      <c r="C245" s="187" t="str">
        <f t="shared" si="16"/>
        <v/>
      </c>
      <c r="D245" s="190"/>
      <c r="E245" s="189"/>
      <c r="F245" s="189" t="str">
        <f t="shared" si="17"/>
        <v/>
      </c>
      <c r="G245" s="189" t="str">
        <f t="shared" si="18"/>
        <v/>
      </c>
      <c r="H245" s="189" t="str">
        <f t="shared" si="19"/>
        <v/>
      </c>
    </row>
    <row r="246" spans="1:8">
      <c r="A246" s="185" t="str">
        <f t="shared" si="14"/>
        <v/>
      </c>
      <c r="B246" s="186" t="str">
        <f t="shared" si="15"/>
        <v/>
      </c>
      <c r="C246" s="187" t="str">
        <f t="shared" si="16"/>
        <v/>
      </c>
      <c r="D246" s="190"/>
      <c r="E246" s="189"/>
      <c r="F246" s="189" t="str">
        <f t="shared" si="17"/>
        <v/>
      </c>
      <c r="G246" s="189" t="str">
        <f t="shared" si="18"/>
        <v/>
      </c>
      <c r="H246" s="189" t="str">
        <f t="shared" si="19"/>
        <v/>
      </c>
    </row>
    <row r="247" spans="1:8">
      <c r="A247" s="185" t="str">
        <f t="shared" si="14"/>
        <v/>
      </c>
      <c r="B247" s="186" t="str">
        <f t="shared" si="15"/>
        <v/>
      </c>
      <c r="C247" s="187" t="str">
        <f t="shared" si="16"/>
        <v/>
      </c>
      <c r="D247" s="190"/>
      <c r="E247" s="189"/>
      <c r="F247" s="189" t="str">
        <f t="shared" si="17"/>
        <v/>
      </c>
      <c r="G247" s="189" t="str">
        <f t="shared" si="18"/>
        <v/>
      </c>
      <c r="H247" s="189" t="str">
        <f t="shared" si="19"/>
        <v/>
      </c>
    </row>
    <row r="248" spans="1:8">
      <c r="A248" s="185" t="str">
        <f t="shared" si="14"/>
        <v/>
      </c>
      <c r="B248" s="186" t="str">
        <f t="shared" si="15"/>
        <v/>
      </c>
      <c r="C248" s="187" t="str">
        <f t="shared" si="16"/>
        <v/>
      </c>
      <c r="D248" s="190"/>
      <c r="E248" s="189"/>
      <c r="F248" s="189" t="str">
        <f t="shared" si="17"/>
        <v/>
      </c>
      <c r="G248" s="189" t="str">
        <f t="shared" si="18"/>
        <v/>
      </c>
      <c r="H248" s="189" t="str">
        <f t="shared" si="19"/>
        <v/>
      </c>
    </row>
    <row r="249" spans="1:8">
      <c r="A249" s="185" t="str">
        <f t="shared" si="14"/>
        <v/>
      </c>
      <c r="B249" s="186" t="str">
        <f t="shared" si="15"/>
        <v/>
      </c>
      <c r="C249" s="187" t="str">
        <f t="shared" si="16"/>
        <v/>
      </c>
      <c r="D249" s="190"/>
      <c r="E249" s="189"/>
      <c r="F249" s="189" t="str">
        <f t="shared" si="17"/>
        <v/>
      </c>
      <c r="G249" s="189" t="str">
        <f t="shared" si="18"/>
        <v/>
      </c>
      <c r="H249" s="189" t="str">
        <f t="shared" si="19"/>
        <v/>
      </c>
    </row>
    <row r="250" spans="1:8">
      <c r="A250" s="185" t="str">
        <f t="shared" si="14"/>
        <v/>
      </c>
      <c r="B250" s="186" t="str">
        <f t="shared" si="15"/>
        <v/>
      </c>
      <c r="C250" s="187" t="str">
        <f t="shared" si="16"/>
        <v/>
      </c>
      <c r="D250" s="190"/>
      <c r="E250" s="189"/>
      <c r="F250" s="189" t="str">
        <f t="shared" si="17"/>
        <v/>
      </c>
      <c r="G250" s="189" t="str">
        <f t="shared" si="18"/>
        <v/>
      </c>
      <c r="H250" s="189" t="str">
        <f t="shared" si="19"/>
        <v/>
      </c>
    </row>
    <row r="251" spans="1:8">
      <c r="A251" s="185" t="str">
        <f t="shared" si="14"/>
        <v/>
      </c>
      <c r="B251" s="186" t="str">
        <f t="shared" si="15"/>
        <v/>
      </c>
      <c r="C251" s="187" t="str">
        <f t="shared" si="16"/>
        <v/>
      </c>
      <c r="D251" s="190"/>
      <c r="E251" s="189"/>
      <c r="F251" s="189" t="str">
        <f t="shared" si="17"/>
        <v/>
      </c>
      <c r="G251" s="189" t="str">
        <f t="shared" si="18"/>
        <v/>
      </c>
      <c r="H251" s="189" t="str">
        <f t="shared" si="19"/>
        <v/>
      </c>
    </row>
    <row r="252" spans="1:8">
      <c r="A252" s="185" t="str">
        <f t="shared" si="14"/>
        <v/>
      </c>
      <c r="B252" s="186" t="str">
        <f t="shared" si="15"/>
        <v/>
      </c>
      <c r="C252" s="187" t="str">
        <f t="shared" si="16"/>
        <v/>
      </c>
      <c r="D252" s="190"/>
      <c r="E252" s="189"/>
      <c r="F252" s="189" t="str">
        <f t="shared" si="17"/>
        <v/>
      </c>
      <c r="G252" s="189" t="str">
        <f t="shared" si="18"/>
        <v/>
      </c>
      <c r="H252" s="189" t="str">
        <f t="shared" si="19"/>
        <v/>
      </c>
    </row>
    <row r="253" spans="1:8">
      <c r="A253" s="185" t="str">
        <f t="shared" ref="A253:A316" si="20">IF(H252="","",IF(roundOpt,IF(OR(A252&gt;=nper,ROUND(H252,2)&lt;=0),"",A252+1),IF(OR(A252&gt;=nper,H252&lt;=0),"",A252+1)))</f>
        <v/>
      </c>
      <c r="B253" s="186" t="str">
        <f t="shared" ref="B253:B316" si="21">IF(A253="","",IF(OR(periods_per_year=26,periods_per_year=52),IF(periods_per_year=26,IF(A253=1,fpdate,B252+14),IF(periods_per_year=52,IF(A253=1,fpdate,B252+7),"n/a")),IF(periods_per_year=24,DATE(YEAR(fpdate),MONTH(fpdate)+(A253-1)/2+IF(AND(DAY(fpdate)&gt;=15,MOD(A253,2)=0),1,0),IF(MOD(A253,2)=0,IF(DAY(fpdate)&gt;=15,DAY(fpdate)-14,DAY(fpdate)+14),DAY(fpdate))),IF(DAY(DATE(YEAR(fpdate),MONTH(fpdate)+(A253-1)*months_per_period,DAY(fpdate)))&lt;&gt;DAY(fpdate),DATE(YEAR(fpdate),MONTH(fpdate)+(A253-1)*months_per_period+1,0),DATE(YEAR(fpdate),MONTH(fpdate)+(A253-1)*months_per_period,DAY(fpdate))))))</f>
        <v/>
      </c>
      <c r="C253" s="187" t="str">
        <f t="shared" ref="C253:C316" si="22">IF(A253="","",IF(roundOpt,IF(OR(A253=nper,payment&gt;ROUND((1+rate)*H252,2)),ROUND((1+rate)*H252,2),payment),IF(OR(A253=nper,payment&gt;(1+rate)*H252),(1+rate)*H252,payment)))</f>
        <v/>
      </c>
      <c r="D253" s="190"/>
      <c r="E253" s="189"/>
      <c r="F253" s="189" t="str">
        <f t="shared" ref="F253:F316" si="23">IF(A253="","",IF(AND(A253=1,pmtType=1),0,IF(roundOpt,ROUND(rate*H252,2),rate*H252)))</f>
        <v/>
      </c>
      <c r="G253" s="189" t="str">
        <f t="shared" ref="G253:G316" si="24">IF(A253="","",C253-F253+D253)</f>
        <v/>
      </c>
      <c r="H253" s="189" t="str">
        <f t="shared" ref="H253:H316" si="25">IF(A253="","",H252-G253)</f>
        <v/>
      </c>
    </row>
    <row r="254" spans="1:8">
      <c r="A254" s="185" t="str">
        <f t="shared" si="20"/>
        <v/>
      </c>
      <c r="B254" s="186" t="str">
        <f t="shared" si="21"/>
        <v/>
      </c>
      <c r="C254" s="187" t="str">
        <f t="shared" si="22"/>
        <v/>
      </c>
      <c r="D254" s="190"/>
      <c r="E254" s="189"/>
      <c r="F254" s="189" t="str">
        <f t="shared" si="23"/>
        <v/>
      </c>
      <c r="G254" s="189" t="str">
        <f t="shared" si="24"/>
        <v/>
      </c>
      <c r="H254" s="189" t="str">
        <f t="shared" si="25"/>
        <v/>
      </c>
    </row>
    <row r="255" spans="1:8">
      <c r="A255" s="185" t="str">
        <f t="shared" si="20"/>
        <v/>
      </c>
      <c r="B255" s="186" t="str">
        <f t="shared" si="21"/>
        <v/>
      </c>
      <c r="C255" s="187" t="str">
        <f t="shared" si="22"/>
        <v/>
      </c>
      <c r="D255" s="190"/>
      <c r="E255" s="189"/>
      <c r="F255" s="189" t="str">
        <f t="shared" si="23"/>
        <v/>
      </c>
      <c r="G255" s="189" t="str">
        <f t="shared" si="24"/>
        <v/>
      </c>
      <c r="H255" s="189" t="str">
        <f t="shared" si="25"/>
        <v/>
      </c>
    </row>
    <row r="256" spans="1:8">
      <c r="A256" s="185" t="str">
        <f t="shared" si="20"/>
        <v/>
      </c>
      <c r="B256" s="186" t="str">
        <f t="shared" si="21"/>
        <v/>
      </c>
      <c r="C256" s="187" t="str">
        <f t="shared" si="22"/>
        <v/>
      </c>
      <c r="D256" s="190"/>
      <c r="E256" s="189"/>
      <c r="F256" s="189" t="str">
        <f t="shared" si="23"/>
        <v/>
      </c>
      <c r="G256" s="189" t="str">
        <f t="shared" si="24"/>
        <v/>
      </c>
      <c r="H256" s="189" t="str">
        <f t="shared" si="25"/>
        <v/>
      </c>
    </row>
    <row r="257" spans="1:8">
      <c r="A257" s="185" t="str">
        <f t="shared" si="20"/>
        <v/>
      </c>
      <c r="B257" s="186" t="str">
        <f t="shared" si="21"/>
        <v/>
      </c>
      <c r="C257" s="187" t="str">
        <f t="shared" si="22"/>
        <v/>
      </c>
      <c r="D257" s="190"/>
      <c r="E257" s="189"/>
      <c r="F257" s="189" t="str">
        <f t="shared" si="23"/>
        <v/>
      </c>
      <c r="G257" s="189" t="str">
        <f t="shared" si="24"/>
        <v/>
      </c>
      <c r="H257" s="189" t="str">
        <f t="shared" si="25"/>
        <v/>
      </c>
    </row>
    <row r="258" spans="1:8">
      <c r="A258" s="185" t="str">
        <f t="shared" si="20"/>
        <v/>
      </c>
      <c r="B258" s="186" t="str">
        <f t="shared" si="21"/>
        <v/>
      </c>
      <c r="C258" s="187" t="str">
        <f t="shared" si="22"/>
        <v/>
      </c>
      <c r="D258" s="190"/>
      <c r="E258" s="189"/>
      <c r="F258" s="189" t="str">
        <f t="shared" si="23"/>
        <v/>
      </c>
      <c r="G258" s="189" t="str">
        <f t="shared" si="24"/>
        <v/>
      </c>
      <c r="H258" s="189" t="str">
        <f t="shared" si="25"/>
        <v/>
      </c>
    </row>
    <row r="259" spans="1:8">
      <c r="A259" s="185" t="str">
        <f t="shared" si="20"/>
        <v/>
      </c>
      <c r="B259" s="186" t="str">
        <f t="shared" si="21"/>
        <v/>
      </c>
      <c r="C259" s="187" t="str">
        <f t="shared" si="22"/>
        <v/>
      </c>
      <c r="D259" s="190"/>
      <c r="E259" s="189"/>
      <c r="F259" s="189" t="str">
        <f t="shared" si="23"/>
        <v/>
      </c>
      <c r="G259" s="189" t="str">
        <f t="shared" si="24"/>
        <v/>
      </c>
      <c r="H259" s="189" t="str">
        <f t="shared" si="25"/>
        <v/>
      </c>
    </row>
    <row r="260" spans="1:8">
      <c r="A260" s="185" t="str">
        <f t="shared" si="20"/>
        <v/>
      </c>
      <c r="B260" s="186" t="str">
        <f t="shared" si="21"/>
        <v/>
      </c>
      <c r="C260" s="187" t="str">
        <f t="shared" si="22"/>
        <v/>
      </c>
      <c r="D260" s="190"/>
      <c r="E260" s="189"/>
      <c r="F260" s="189" t="str">
        <f t="shared" si="23"/>
        <v/>
      </c>
      <c r="G260" s="189" t="str">
        <f t="shared" si="24"/>
        <v/>
      </c>
      <c r="H260" s="189" t="str">
        <f t="shared" si="25"/>
        <v/>
      </c>
    </row>
    <row r="261" spans="1:8">
      <c r="A261" s="185" t="str">
        <f t="shared" si="20"/>
        <v/>
      </c>
      <c r="B261" s="186" t="str">
        <f t="shared" si="21"/>
        <v/>
      </c>
      <c r="C261" s="187" t="str">
        <f t="shared" si="22"/>
        <v/>
      </c>
      <c r="D261" s="190"/>
      <c r="E261" s="189"/>
      <c r="F261" s="189" t="str">
        <f t="shared" si="23"/>
        <v/>
      </c>
      <c r="G261" s="189" t="str">
        <f t="shared" si="24"/>
        <v/>
      </c>
      <c r="H261" s="189" t="str">
        <f t="shared" si="25"/>
        <v/>
      </c>
    </row>
    <row r="262" spans="1:8">
      <c r="A262" s="185" t="str">
        <f t="shared" si="20"/>
        <v/>
      </c>
      <c r="B262" s="186" t="str">
        <f t="shared" si="21"/>
        <v/>
      </c>
      <c r="C262" s="187" t="str">
        <f t="shared" si="22"/>
        <v/>
      </c>
      <c r="D262" s="190"/>
      <c r="E262" s="189"/>
      <c r="F262" s="189" t="str">
        <f t="shared" si="23"/>
        <v/>
      </c>
      <c r="G262" s="189" t="str">
        <f t="shared" si="24"/>
        <v/>
      </c>
      <c r="H262" s="189" t="str">
        <f t="shared" si="25"/>
        <v/>
      </c>
    </row>
    <row r="263" spans="1:8">
      <c r="A263" s="185" t="str">
        <f t="shared" si="20"/>
        <v/>
      </c>
      <c r="B263" s="186" t="str">
        <f t="shared" si="21"/>
        <v/>
      </c>
      <c r="C263" s="187" t="str">
        <f t="shared" si="22"/>
        <v/>
      </c>
      <c r="D263" s="190"/>
      <c r="E263" s="189"/>
      <c r="F263" s="189" t="str">
        <f t="shared" si="23"/>
        <v/>
      </c>
      <c r="G263" s="189" t="str">
        <f t="shared" si="24"/>
        <v/>
      </c>
      <c r="H263" s="189" t="str">
        <f t="shared" si="25"/>
        <v/>
      </c>
    </row>
    <row r="264" spans="1:8">
      <c r="A264" s="185" t="str">
        <f t="shared" si="20"/>
        <v/>
      </c>
      <c r="B264" s="186" t="str">
        <f t="shared" si="21"/>
        <v/>
      </c>
      <c r="C264" s="187" t="str">
        <f t="shared" si="22"/>
        <v/>
      </c>
      <c r="D264" s="190"/>
      <c r="E264" s="189"/>
      <c r="F264" s="189" t="str">
        <f t="shared" si="23"/>
        <v/>
      </c>
      <c r="G264" s="189" t="str">
        <f t="shared" si="24"/>
        <v/>
      </c>
      <c r="H264" s="189" t="str">
        <f t="shared" si="25"/>
        <v/>
      </c>
    </row>
    <row r="265" spans="1:8">
      <c r="A265" s="185" t="str">
        <f t="shared" si="20"/>
        <v/>
      </c>
      <c r="B265" s="186" t="str">
        <f t="shared" si="21"/>
        <v/>
      </c>
      <c r="C265" s="187" t="str">
        <f t="shared" si="22"/>
        <v/>
      </c>
      <c r="D265" s="190"/>
      <c r="E265" s="189"/>
      <c r="F265" s="189" t="str">
        <f t="shared" si="23"/>
        <v/>
      </c>
      <c r="G265" s="189" t="str">
        <f t="shared" si="24"/>
        <v/>
      </c>
      <c r="H265" s="189" t="str">
        <f t="shared" si="25"/>
        <v/>
      </c>
    </row>
    <row r="266" spans="1:8">
      <c r="A266" s="185" t="str">
        <f t="shared" si="20"/>
        <v/>
      </c>
      <c r="B266" s="186" t="str">
        <f t="shared" si="21"/>
        <v/>
      </c>
      <c r="C266" s="187" t="str">
        <f t="shared" si="22"/>
        <v/>
      </c>
      <c r="D266" s="190"/>
      <c r="E266" s="189"/>
      <c r="F266" s="189" t="str">
        <f t="shared" si="23"/>
        <v/>
      </c>
      <c r="G266" s="189" t="str">
        <f t="shared" si="24"/>
        <v/>
      </c>
      <c r="H266" s="189" t="str">
        <f t="shared" si="25"/>
        <v/>
      </c>
    </row>
    <row r="267" spans="1:8">
      <c r="A267" s="185" t="str">
        <f t="shared" si="20"/>
        <v/>
      </c>
      <c r="B267" s="186" t="str">
        <f t="shared" si="21"/>
        <v/>
      </c>
      <c r="C267" s="187" t="str">
        <f t="shared" si="22"/>
        <v/>
      </c>
      <c r="D267" s="190"/>
      <c r="E267" s="189"/>
      <c r="F267" s="189" t="str">
        <f t="shared" si="23"/>
        <v/>
      </c>
      <c r="G267" s="189" t="str">
        <f t="shared" si="24"/>
        <v/>
      </c>
      <c r="H267" s="189" t="str">
        <f t="shared" si="25"/>
        <v/>
      </c>
    </row>
    <row r="268" spans="1:8">
      <c r="A268" s="185" t="str">
        <f t="shared" si="20"/>
        <v/>
      </c>
      <c r="B268" s="186" t="str">
        <f t="shared" si="21"/>
        <v/>
      </c>
      <c r="C268" s="187" t="str">
        <f t="shared" si="22"/>
        <v/>
      </c>
      <c r="D268" s="190"/>
      <c r="E268" s="189"/>
      <c r="F268" s="189" t="str">
        <f t="shared" si="23"/>
        <v/>
      </c>
      <c r="G268" s="189" t="str">
        <f t="shared" si="24"/>
        <v/>
      </c>
      <c r="H268" s="189" t="str">
        <f t="shared" si="25"/>
        <v/>
      </c>
    </row>
    <row r="269" spans="1:8">
      <c r="A269" s="185" t="str">
        <f t="shared" si="20"/>
        <v/>
      </c>
      <c r="B269" s="186" t="str">
        <f t="shared" si="21"/>
        <v/>
      </c>
      <c r="C269" s="187" t="str">
        <f t="shared" si="22"/>
        <v/>
      </c>
      <c r="D269" s="190"/>
      <c r="E269" s="189"/>
      <c r="F269" s="189" t="str">
        <f t="shared" si="23"/>
        <v/>
      </c>
      <c r="G269" s="189" t="str">
        <f t="shared" si="24"/>
        <v/>
      </c>
      <c r="H269" s="189" t="str">
        <f t="shared" si="25"/>
        <v/>
      </c>
    </row>
    <row r="270" spans="1:8">
      <c r="A270" s="185" t="str">
        <f t="shared" si="20"/>
        <v/>
      </c>
      <c r="B270" s="186" t="str">
        <f t="shared" si="21"/>
        <v/>
      </c>
      <c r="C270" s="187" t="str">
        <f t="shared" si="22"/>
        <v/>
      </c>
      <c r="D270" s="190"/>
      <c r="E270" s="189"/>
      <c r="F270" s="189" t="str">
        <f t="shared" si="23"/>
        <v/>
      </c>
      <c r="G270" s="189" t="str">
        <f t="shared" si="24"/>
        <v/>
      </c>
      <c r="H270" s="189" t="str">
        <f t="shared" si="25"/>
        <v/>
      </c>
    </row>
    <row r="271" spans="1:8">
      <c r="A271" s="185" t="str">
        <f t="shared" si="20"/>
        <v/>
      </c>
      <c r="B271" s="186" t="str">
        <f t="shared" si="21"/>
        <v/>
      </c>
      <c r="C271" s="187" t="str">
        <f t="shared" si="22"/>
        <v/>
      </c>
      <c r="D271" s="190"/>
      <c r="E271" s="189"/>
      <c r="F271" s="189" t="str">
        <f t="shared" si="23"/>
        <v/>
      </c>
      <c r="G271" s="189" t="str">
        <f t="shared" si="24"/>
        <v/>
      </c>
      <c r="H271" s="189" t="str">
        <f t="shared" si="25"/>
        <v/>
      </c>
    </row>
    <row r="272" spans="1:8">
      <c r="A272" s="185" t="str">
        <f t="shared" si="20"/>
        <v/>
      </c>
      <c r="B272" s="186" t="str">
        <f t="shared" si="21"/>
        <v/>
      </c>
      <c r="C272" s="187" t="str">
        <f t="shared" si="22"/>
        <v/>
      </c>
      <c r="D272" s="190"/>
      <c r="E272" s="189"/>
      <c r="F272" s="189" t="str">
        <f t="shared" si="23"/>
        <v/>
      </c>
      <c r="G272" s="189" t="str">
        <f t="shared" si="24"/>
        <v/>
      </c>
      <c r="H272" s="189" t="str">
        <f t="shared" si="25"/>
        <v/>
      </c>
    </row>
    <row r="273" spans="1:8">
      <c r="A273" s="185" t="str">
        <f t="shared" si="20"/>
        <v/>
      </c>
      <c r="B273" s="186" t="str">
        <f t="shared" si="21"/>
        <v/>
      </c>
      <c r="C273" s="187" t="str">
        <f t="shared" si="22"/>
        <v/>
      </c>
      <c r="D273" s="190"/>
      <c r="E273" s="189"/>
      <c r="F273" s="189" t="str">
        <f t="shared" si="23"/>
        <v/>
      </c>
      <c r="G273" s="189" t="str">
        <f t="shared" si="24"/>
        <v/>
      </c>
      <c r="H273" s="189" t="str">
        <f t="shared" si="25"/>
        <v/>
      </c>
    </row>
    <row r="274" spans="1:8">
      <c r="A274" s="185" t="str">
        <f t="shared" si="20"/>
        <v/>
      </c>
      <c r="B274" s="186" t="str">
        <f t="shared" si="21"/>
        <v/>
      </c>
      <c r="C274" s="187" t="str">
        <f t="shared" si="22"/>
        <v/>
      </c>
      <c r="D274" s="190"/>
      <c r="E274" s="189"/>
      <c r="F274" s="189" t="str">
        <f t="shared" si="23"/>
        <v/>
      </c>
      <c r="G274" s="189" t="str">
        <f t="shared" si="24"/>
        <v/>
      </c>
      <c r="H274" s="189" t="str">
        <f t="shared" si="25"/>
        <v/>
      </c>
    </row>
    <row r="275" spans="1:8">
      <c r="A275" s="185" t="str">
        <f t="shared" si="20"/>
        <v/>
      </c>
      <c r="B275" s="186" t="str">
        <f t="shared" si="21"/>
        <v/>
      </c>
      <c r="C275" s="187" t="str">
        <f t="shared" si="22"/>
        <v/>
      </c>
      <c r="D275" s="190"/>
      <c r="E275" s="189"/>
      <c r="F275" s="189" t="str">
        <f t="shared" si="23"/>
        <v/>
      </c>
      <c r="G275" s="189" t="str">
        <f t="shared" si="24"/>
        <v/>
      </c>
      <c r="H275" s="189" t="str">
        <f t="shared" si="25"/>
        <v/>
      </c>
    </row>
    <row r="276" spans="1:8">
      <c r="A276" s="185" t="str">
        <f t="shared" si="20"/>
        <v/>
      </c>
      <c r="B276" s="186" t="str">
        <f t="shared" si="21"/>
        <v/>
      </c>
      <c r="C276" s="187" t="str">
        <f t="shared" si="22"/>
        <v/>
      </c>
      <c r="D276" s="190"/>
      <c r="E276" s="189"/>
      <c r="F276" s="189" t="str">
        <f t="shared" si="23"/>
        <v/>
      </c>
      <c r="G276" s="189" t="str">
        <f t="shared" si="24"/>
        <v/>
      </c>
      <c r="H276" s="189" t="str">
        <f t="shared" si="25"/>
        <v/>
      </c>
    </row>
    <row r="277" spans="1:8">
      <c r="A277" s="185" t="str">
        <f t="shared" si="20"/>
        <v/>
      </c>
      <c r="B277" s="186" t="str">
        <f t="shared" si="21"/>
        <v/>
      </c>
      <c r="C277" s="187" t="str">
        <f t="shared" si="22"/>
        <v/>
      </c>
      <c r="D277" s="190"/>
      <c r="E277" s="189"/>
      <c r="F277" s="189" t="str">
        <f t="shared" si="23"/>
        <v/>
      </c>
      <c r="G277" s="189" t="str">
        <f t="shared" si="24"/>
        <v/>
      </c>
      <c r="H277" s="189" t="str">
        <f t="shared" si="25"/>
        <v/>
      </c>
    </row>
    <row r="278" spans="1:8">
      <c r="A278" s="185" t="str">
        <f t="shared" si="20"/>
        <v/>
      </c>
      <c r="B278" s="186" t="str">
        <f t="shared" si="21"/>
        <v/>
      </c>
      <c r="C278" s="187" t="str">
        <f t="shared" si="22"/>
        <v/>
      </c>
      <c r="D278" s="190"/>
      <c r="E278" s="189"/>
      <c r="F278" s="189" t="str">
        <f t="shared" si="23"/>
        <v/>
      </c>
      <c r="G278" s="189" t="str">
        <f t="shared" si="24"/>
        <v/>
      </c>
      <c r="H278" s="189" t="str">
        <f t="shared" si="25"/>
        <v/>
      </c>
    </row>
    <row r="279" spans="1:8">
      <c r="A279" s="185" t="str">
        <f t="shared" si="20"/>
        <v/>
      </c>
      <c r="B279" s="186" t="str">
        <f t="shared" si="21"/>
        <v/>
      </c>
      <c r="C279" s="187" t="str">
        <f t="shared" si="22"/>
        <v/>
      </c>
      <c r="D279" s="190"/>
      <c r="E279" s="189"/>
      <c r="F279" s="189" t="str">
        <f t="shared" si="23"/>
        <v/>
      </c>
      <c r="G279" s="189" t="str">
        <f t="shared" si="24"/>
        <v/>
      </c>
      <c r="H279" s="189" t="str">
        <f t="shared" si="25"/>
        <v/>
      </c>
    </row>
    <row r="280" spans="1:8">
      <c r="A280" s="185" t="str">
        <f t="shared" si="20"/>
        <v/>
      </c>
      <c r="B280" s="186" t="str">
        <f t="shared" si="21"/>
        <v/>
      </c>
      <c r="C280" s="187" t="str">
        <f t="shared" si="22"/>
        <v/>
      </c>
      <c r="D280" s="190"/>
      <c r="E280" s="189"/>
      <c r="F280" s="189" t="str">
        <f t="shared" si="23"/>
        <v/>
      </c>
      <c r="G280" s="189" t="str">
        <f t="shared" si="24"/>
        <v/>
      </c>
      <c r="H280" s="189" t="str">
        <f t="shared" si="25"/>
        <v/>
      </c>
    </row>
    <row r="281" spans="1:8">
      <c r="A281" s="185" t="str">
        <f t="shared" si="20"/>
        <v/>
      </c>
      <c r="B281" s="186" t="str">
        <f t="shared" si="21"/>
        <v/>
      </c>
      <c r="C281" s="187" t="str">
        <f t="shared" si="22"/>
        <v/>
      </c>
      <c r="D281" s="190"/>
      <c r="E281" s="189"/>
      <c r="F281" s="189" t="str">
        <f t="shared" si="23"/>
        <v/>
      </c>
      <c r="G281" s="189" t="str">
        <f t="shared" si="24"/>
        <v/>
      </c>
      <c r="H281" s="189" t="str">
        <f t="shared" si="25"/>
        <v/>
      </c>
    </row>
    <row r="282" spans="1:8">
      <c r="A282" s="185" t="str">
        <f t="shared" si="20"/>
        <v/>
      </c>
      <c r="B282" s="186" t="str">
        <f t="shared" si="21"/>
        <v/>
      </c>
      <c r="C282" s="187" t="str">
        <f t="shared" si="22"/>
        <v/>
      </c>
      <c r="D282" s="190"/>
      <c r="E282" s="189"/>
      <c r="F282" s="189" t="str">
        <f t="shared" si="23"/>
        <v/>
      </c>
      <c r="G282" s="189" t="str">
        <f t="shared" si="24"/>
        <v/>
      </c>
      <c r="H282" s="189" t="str">
        <f t="shared" si="25"/>
        <v/>
      </c>
    </row>
    <row r="283" spans="1:8">
      <c r="A283" s="185" t="str">
        <f t="shared" si="20"/>
        <v/>
      </c>
      <c r="B283" s="186" t="str">
        <f t="shared" si="21"/>
        <v/>
      </c>
      <c r="C283" s="187" t="str">
        <f t="shared" si="22"/>
        <v/>
      </c>
      <c r="D283" s="190"/>
      <c r="E283" s="189"/>
      <c r="F283" s="189" t="str">
        <f t="shared" si="23"/>
        <v/>
      </c>
      <c r="G283" s="189" t="str">
        <f t="shared" si="24"/>
        <v/>
      </c>
      <c r="H283" s="189" t="str">
        <f t="shared" si="25"/>
        <v/>
      </c>
    </row>
    <row r="284" spans="1:8">
      <c r="A284" s="185" t="str">
        <f t="shared" si="20"/>
        <v/>
      </c>
      <c r="B284" s="186" t="str">
        <f t="shared" si="21"/>
        <v/>
      </c>
      <c r="C284" s="187" t="str">
        <f t="shared" si="22"/>
        <v/>
      </c>
      <c r="D284" s="190"/>
      <c r="E284" s="189"/>
      <c r="F284" s="189" t="str">
        <f t="shared" si="23"/>
        <v/>
      </c>
      <c r="G284" s="189" t="str">
        <f t="shared" si="24"/>
        <v/>
      </c>
      <c r="H284" s="189" t="str">
        <f t="shared" si="25"/>
        <v/>
      </c>
    </row>
    <row r="285" spans="1:8">
      <c r="A285" s="185" t="str">
        <f t="shared" si="20"/>
        <v/>
      </c>
      <c r="B285" s="186" t="str">
        <f t="shared" si="21"/>
        <v/>
      </c>
      <c r="C285" s="187" t="str">
        <f t="shared" si="22"/>
        <v/>
      </c>
      <c r="D285" s="190"/>
      <c r="E285" s="189"/>
      <c r="F285" s="189" t="str">
        <f t="shared" si="23"/>
        <v/>
      </c>
      <c r="G285" s="189" t="str">
        <f t="shared" si="24"/>
        <v/>
      </c>
      <c r="H285" s="189" t="str">
        <f t="shared" si="25"/>
        <v/>
      </c>
    </row>
    <row r="286" spans="1:8">
      <c r="A286" s="185" t="str">
        <f t="shared" si="20"/>
        <v/>
      </c>
      <c r="B286" s="186" t="str">
        <f t="shared" si="21"/>
        <v/>
      </c>
      <c r="C286" s="187" t="str">
        <f t="shared" si="22"/>
        <v/>
      </c>
      <c r="D286" s="190"/>
      <c r="E286" s="189"/>
      <c r="F286" s="189" t="str">
        <f t="shared" si="23"/>
        <v/>
      </c>
      <c r="G286" s="189" t="str">
        <f t="shared" si="24"/>
        <v/>
      </c>
      <c r="H286" s="189" t="str">
        <f t="shared" si="25"/>
        <v/>
      </c>
    </row>
    <row r="287" spans="1:8">
      <c r="A287" s="185" t="str">
        <f t="shared" si="20"/>
        <v/>
      </c>
      <c r="B287" s="186" t="str">
        <f t="shared" si="21"/>
        <v/>
      </c>
      <c r="C287" s="187" t="str">
        <f t="shared" si="22"/>
        <v/>
      </c>
      <c r="D287" s="190"/>
      <c r="E287" s="189"/>
      <c r="F287" s="189" t="str">
        <f t="shared" si="23"/>
        <v/>
      </c>
      <c r="G287" s="189" t="str">
        <f t="shared" si="24"/>
        <v/>
      </c>
      <c r="H287" s="189" t="str">
        <f t="shared" si="25"/>
        <v/>
      </c>
    </row>
    <row r="288" spans="1:8">
      <c r="A288" s="185" t="str">
        <f t="shared" si="20"/>
        <v/>
      </c>
      <c r="B288" s="186" t="str">
        <f t="shared" si="21"/>
        <v/>
      </c>
      <c r="C288" s="187" t="str">
        <f t="shared" si="22"/>
        <v/>
      </c>
      <c r="D288" s="190"/>
      <c r="E288" s="189"/>
      <c r="F288" s="189" t="str">
        <f t="shared" si="23"/>
        <v/>
      </c>
      <c r="G288" s="189" t="str">
        <f t="shared" si="24"/>
        <v/>
      </c>
      <c r="H288" s="189" t="str">
        <f t="shared" si="25"/>
        <v/>
      </c>
    </row>
    <row r="289" spans="1:8">
      <c r="A289" s="185" t="str">
        <f t="shared" si="20"/>
        <v/>
      </c>
      <c r="B289" s="186" t="str">
        <f t="shared" si="21"/>
        <v/>
      </c>
      <c r="C289" s="187" t="str">
        <f t="shared" si="22"/>
        <v/>
      </c>
      <c r="D289" s="190"/>
      <c r="E289" s="189"/>
      <c r="F289" s="189" t="str">
        <f t="shared" si="23"/>
        <v/>
      </c>
      <c r="G289" s="189" t="str">
        <f t="shared" si="24"/>
        <v/>
      </c>
      <c r="H289" s="189" t="str">
        <f t="shared" si="25"/>
        <v/>
      </c>
    </row>
    <row r="290" spans="1:8">
      <c r="A290" s="185" t="str">
        <f t="shared" si="20"/>
        <v/>
      </c>
      <c r="B290" s="186" t="str">
        <f t="shared" si="21"/>
        <v/>
      </c>
      <c r="C290" s="187" t="str">
        <f t="shared" si="22"/>
        <v/>
      </c>
      <c r="D290" s="190"/>
      <c r="E290" s="189"/>
      <c r="F290" s="189" t="str">
        <f t="shared" si="23"/>
        <v/>
      </c>
      <c r="G290" s="189" t="str">
        <f t="shared" si="24"/>
        <v/>
      </c>
      <c r="H290" s="189" t="str">
        <f t="shared" si="25"/>
        <v/>
      </c>
    </row>
    <row r="291" spans="1:8">
      <c r="A291" s="185" t="str">
        <f t="shared" si="20"/>
        <v/>
      </c>
      <c r="B291" s="186" t="str">
        <f t="shared" si="21"/>
        <v/>
      </c>
      <c r="C291" s="187" t="str">
        <f t="shared" si="22"/>
        <v/>
      </c>
      <c r="D291" s="190"/>
      <c r="E291" s="189"/>
      <c r="F291" s="189" t="str">
        <f t="shared" si="23"/>
        <v/>
      </c>
      <c r="G291" s="189" t="str">
        <f t="shared" si="24"/>
        <v/>
      </c>
      <c r="H291" s="189" t="str">
        <f t="shared" si="25"/>
        <v/>
      </c>
    </row>
    <row r="292" spans="1:8">
      <c r="A292" s="185" t="str">
        <f t="shared" si="20"/>
        <v/>
      </c>
      <c r="B292" s="186" t="str">
        <f t="shared" si="21"/>
        <v/>
      </c>
      <c r="C292" s="187" t="str">
        <f t="shared" si="22"/>
        <v/>
      </c>
      <c r="D292" s="190"/>
      <c r="E292" s="189"/>
      <c r="F292" s="189" t="str">
        <f t="shared" si="23"/>
        <v/>
      </c>
      <c r="G292" s="189" t="str">
        <f t="shared" si="24"/>
        <v/>
      </c>
      <c r="H292" s="189" t="str">
        <f t="shared" si="25"/>
        <v/>
      </c>
    </row>
    <row r="293" spans="1:8">
      <c r="A293" s="185" t="str">
        <f t="shared" si="20"/>
        <v/>
      </c>
      <c r="B293" s="186" t="str">
        <f t="shared" si="21"/>
        <v/>
      </c>
      <c r="C293" s="187" t="str">
        <f t="shared" si="22"/>
        <v/>
      </c>
      <c r="D293" s="190"/>
      <c r="E293" s="189"/>
      <c r="F293" s="189" t="str">
        <f t="shared" si="23"/>
        <v/>
      </c>
      <c r="G293" s="189" t="str">
        <f t="shared" si="24"/>
        <v/>
      </c>
      <c r="H293" s="189" t="str">
        <f t="shared" si="25"/>
        <v/>
      </c>
    </row>
    <row r="294" spans="1:8">
      <c r="A294" s="185" t="str">
        <f t="shared" si="20"/>
        <v/>
      </c>
      <c r="B294" s="186" t="str">
        <f t="shared" si="21"/>
        <v/>
      </c>
      <c r="C294" s="187" t="str">
        <f t="shared" si="22"/>
        <v/>
      </c>
      <c r="D294" s="190"/>
      <c r="E294" s="189"/>
      <c r="F294" s="189" t="str">
        <f t="shared" si="23"/>
        <v/>
      </c>
      <c r="G294" s="189" t="str">
        <f t="shared" si="24"/>
        <v/>
      </c>
      <c r="H294" s="189" t="str">
        <f t="shared" si="25"/>
        <v/>
      </c>
    </row>
    <row r="295" spans="1:8">
      <c r="A295" s="185" t="str">
        <f t="shared" si="20"/>
        <v/>
      </c>
      <c r="B295" s="186" t="str">
        <f t="shared" si="21"/>
        <v/>
      </c>
      <c r="C295" s="187" t="str">
        <f t="shared" si="22"/>
        <v/>
      </c>
      <c r="D295" s="190"/>
      <c r="E295" s="189"/>
      <c r="F295" s="189" t="str">
        <f t="shared" si="23"/>
        <v/>
      </c>
      <c r="G295" s="189" t="str">
        <f t="shared" si="24"/>
        <v/>
      </c>
      <c r="H295" s="189" t="str">
        <f t="shared" si="25"/>
        <v/>
      </c>
    </row>
    <row r="296" spans="1:8">
      <c r="A296" s="185" t="str">
        <f t="shared" si="20"/>
        <v/>
      </c>
      <c r="B296" s="186" t="str">
        <f t="shared" si="21"/>
        <v/>
      </c>
      <c r="C296" s="187" t="str">
        <f t="shared" si="22"/>
        <v/>
      </c>
      <c r="D296" s="190"/>
      <c r="E296" s="189"/>
      <c r="F296" s="189" t="str">
        <f t="shared" si="23"/>
        <v/>
      </c>
      <c r="G296" s="189" t="str">
        <f t="shared" si="24"/>
        <v/>
      </c>
      <c r="H296" s="189" t="str">
        <f t="shared" si="25"/>
        <v/>
      </c>
    </row>
    <row r="297" spans="1:8">
      <c r="A297" s="185" t="str">
        <f t="shared" si="20"/>
        <v/>
      </c>
      <c r="B297" s="186" t="str">
        <f t="shared" si="21"/>
        <v/>
      </c>
      <c r="C297" s="187" t="str">
        <f t="shared" si="22"/>
        <v/>
      </c>
      <c r="D297" s="190"/>
      <c r="E297" s="189"/>
      <c r="F297" s="189" t="str">
        <f t="shared" si="23"/>
        <v/>
      </c>
      <c r="G297" s="189" t="str">
        <f t="shared" si="24"/>
        <v/>
      </c>
      <c r="H297" s="189" t="str">
        <f t="shared" si="25"/>
        <v/>
      </c>
    </row>
    <row r="298" spans="1:8">
      <c r="A298" s="185" t="str">
        <f t="shared" si="20"/>
        <v/>
      </c>
      <c r="B298" s="186" t="str">
        <f t="shared" si="21"/>
        <v/>
      </c>
      <c r="C298" s="187" t="str">
        <f t="shared" si="22"/>
        <v/>
      </c>
      <c r="D298" s="190"/>
      <c r="E298" s="189"/>
      <c r="F298" s="189" t="str">
        <f t="shared" si="23"/>
        <v/>
      </c>
      <c r="G298" s="189" t="str">
        <f t="shared" si="24"/>
        <v/>
      </c>
      <c r="H298" s="189" t="str">
        <f t="shared" si="25"/>
        <v/>
      </c>
    </row>
    <row r="299" spans="1:8">
      <c r="A299" s="185" t="str">
        <f t="shared" si="20"/>
        <v/>
      </c>
      <c r="B299" s="186" t="str">
        <f t="shared" si="21"/>
        <v/>
      </c>
      <c r="C299" s="187" t="str">
        <f t="shared" si="22"/>
        <v/>
      </c>
      <c r="D299" s="190"/>
      <c r="E299" s="189"/>
      <c r="F299" s="189" t="str">
        <f t="shared" si="23"/>
        <v/>
      </c>
      <c r="G299" s="189" t="str">
        <f t="shared" si="24"/>
        <v/>
      </c>
      <c r="H299" s="189" t="str">
        <f t="shared" si="25"/>
        <v/>
      </c>
    </row>
    <row r="300" spans="1:8">
      <c r="A300" s="185" t="str">
        <f t="shared" si="20"/>
        <v/>
      </c>
      <c r="B300" s="186" t="str">
        <f t="shared" si="21"/>
        <v/>
      </c>
      <c r="C300" s="187" t="str">
        <f t="shared" si="22"/>
        <v/>
      </c>
      <c r="D300" s="190"/>
      <c r="E300" s="189"/>
      <c r="F300" s="189" t="str">
        <f t="shared" si="23"/>
        <v/>
      </c>
      <c r="G300" s="189" t="str">
        <f t="shared" si="24"/>
        <v/>
      </c>
      <c r="H300" s="189" t="str">
        <f t="shared" si="25"/>
        <v/>
      </c>
    </row>
    <row r="301" spans="1:8">
      <c r="A301" s="185" t="str">
        <f t="shared" si="20"/>
        <v/>
      </c>
      <c r="B301" s="186" t="str">
        <f t="shared" si="21"/>
        <v/>
      </c>
      <c r="C301" s="187" t="str">
        <f t="shared" si="22"/>
        <v/>
      </c>
      <c r="D301" s="190"/>
      <c r="E301" s="189"/>
      <c r="F301" s="189" t="str">
        <f t="shared" si="23"/>
        <v/>
      </c>
      <c r="G301" s="189" t="str">
        <f t="shared" si="24"/>
        <v/>
      </c>
      <c r="H301" s="189" t="str">
        <f t="shared" si="25"/>
        <v/>
      </c>
    </row>
    <row r="302" spans="1:8">
      <c r="A302" s="185" t="str">
        <f t="shared" si="20"/>
        <v/>
      </c>
      <c r="B302" s="186" t="str">
        <f t="shared" si="21"/>
        <v/>
      </c>
      <c r="C302" s="187" t="str">
        <f t="shared" si="22"/>
        <v/>
      </c>
      <c r="D302" s="190"/>
      <c r="E302" s="189"/>
      <c r="F302" s="189" t="str">
        <f t="shared" si="23"/>
        <v/>
      </c>
      <c r="G302" s="189" t="str">
        <f t="shared" si="24"/>
        <v/>
      </c>
      <c r="H302" s="189" t="str">
        <f t="shared" si="25"/>
        <v/>
      </c>
    </row>
    <row r="303" spans="1:8">
      <c r="A303" s="185" t="str">
        <f t="shared" si="20"/>
        <v/>
      </c>
      <c r="B303" s="186" t="str">
        <f t="shared" si="21"/>
        <v/>
      </c>
      <c r="C303" s="187" t="str">
        <f t="shared" si="22"/>
        <v/>
      </c>
      <c r="D303" s="190"/>
      <c r="E303" s="189"/>
      <c r="F303" s="189" t="str">
        <f t="shared" si="23"/>
        <v/>
      </c>
      <c r="G303" s="189" t="str">
        <f t="shared" si="24"/>
        <v/>
      </c>
      <c r="H303" s="189" t="str">
        <f t="shared" si="25"/>
        <v/>
      </c>
    </row>
    <row r="304" spans="1:8">
      <c r="A304" s="185" t="str">
        <f t="shared" si="20"/>
        <v/>
      </c>
      <c r="B304" s="186" t="str">
        <f t="shared" si="21"/>
        <v/>
      </c>
      <c r="C304" s="187" t="str">
        <f t="shared" si="22"/>
        <v/>
      </c>
      <c r="D304" s="190"/>
      <c r="E304" s="189"/>
      <c r="F304" s="189" t="str">
        <f t="shared" si="23"/>
        <v/>
      </c>
      <c r="G304" s="189" t="str">
        <f t="shared" si="24"/>
        <v/>
      </c>
      <c r="H304" s="189" t="str">
        <f t="shared" si="25"/>
        <v/>
      </c>
    </row>
    <row r="305" spans="1:8">
      <c r="A305" s="185" t="str">
        <f t="shared" si="20"/>
        <v/>
      </c>
      <c r="B305" s="186" t="str">
        <f t="shared" si="21"/>
        <v/>
      </c>
      <c r="C305" s="187" t="str">
        <f t="shared" si="22"/>
        <v/>
      </c>
      <c r="D305" s="190"/>
      <c r="E305" s="189"/>
      <c r="F305" s="189" t="str">
        <f t="shared" si="23"/>
        <v/>
      </c>
      <c r="G305" s="189" t="str">
        <f t="shared" si="24"/>
        <v/>
      </c>
      <c r="H305" s="189" t="str">
        <f t="shared" si="25"/>
        <v/>
      </c>
    </row>
    <row r="306" spans="1:8">
      <c r="A306" s="185" t="str">
        <f t="shared" si="20"/>
        <v/>
      </c>
      <c r="B306" s="186" t="str">
        <f t="shared" si="21"/>
        <v/>
      </c>
      <c r="C306" s="187" t="str">
        <f t="shared" si="22"/>
        <v/>
      </c>
      <c r="D306" s="190"/>
      <c r="E306" s="189"/>
      <c r="F306" s="189" t="str">
        <f t="shared" si="23"/>
        <v/>
      </c>
      <c r="G306" s="189" t="str">
        <f t="shared" si="24"/>
        <v/>
      </c>
      <c r="H306" s="189" t="str">
        <f t="shared" si="25"/>
        <v/>
      </c>
    </row>
    <row r="307" spans="1:8">
      <c r="A307" s="185" t="str">
        <f t="shared" si="20"/>
        <v/>
      </c>
      <c r="B307" s="186" t="str">
        <f t="shared" si="21"/>
        <v/>
      </c>
      <c r="C307" s="187" t="str">
        <f t="shared" si="22"/>
        <v/>
      </c>
      <c r="D307" s="190"/>
      <c r="E307" s="189"/>
      <c r="F307" s="189" t="str">
        <f t="shared" si="23"/>
        <v/>
      </c>
      <c r="G307" s="189" t="str">
        <f t="shared" si="24"/>
        <v/>
      </c>
      <c r="H307" s="189" t="str">
        <f t="shared" si="25"/>
        <v/>
      </c>
    </row>
    <row r="308" spans="1:8">
      <c r="A308" s="185" t="str">
        <f t="shared" si="20"/>
        <v/>
      </c>
      <c r="B308" s="186" t="str">
        <f t="shared" si="21"/>
        <v/>
      </c>
      <c r="C308" s="187" t="str">
        <f t="shared" si="22"/>
        <v/>
      </c>
      <c r="D308" s="190"/>
      <c r="E308" s="189"/>
      <c r="F308" s="189" t="str">
        <f t="shared" si="23"/>
        <v/>
      </c>
      <c r="G308" s="189" t="str">
        <f t="shared" si="24"/>
        <v/>
      </c>
      <c r="H308" s="189" t="str">
        <f t="shared" si="25"/>
        <v/>
      </c>
    </row>
    <row r="309" spans="1:8">
      <c r="A309" s="185" t="str">
        <f t="shared" si="20"/>
        <v/>
      </c>
      <c r="B309" s="186" t="str">
        <f t="shared" si="21"/>
        <v/>
      </c>
      <c r="C309" s="187" t="str">
        <f t="shared" si="22"/>
        <v/>
      </c>
      <c r="D309" s="190"/>
      <c r="E309" s="189"/>
      <c r="F309" s="189" t="str">
        <f t="shared" si="23"/>
        <v/>
      </c>
      <c r="G309" s="189" t="str">
        <f t="shared" si="24"/>
        <v/>
      </c>
      <c r="H309" s="189" t="str">
        <f t="shared" si="25"/>
        <v/>
      </c>
    </row>
    <row r="310" spans="1:8">
      <c r="A310" s="185" t="str">
        <f t="shared" si="20"/>
        <v/>
      </c>
      <c r="B310" s="186" t="str">
        <f t="shared" si="21"/>
        <v/>
      </c>
      <c r="C310" s="187" t="str">
        <f t="shared" si="22"/>
        <v/>
      </c>
      <c r="D310" s="190"/>
      <c r="E310" s="189"/>
      <c r="F310" s="189" t="str">
        <f t="shared" si="23"/>
        <v/>
      </c>
      <c r="G310" s="189" t="str">
        <f t="shared" si="24"/>
        <v/>
      </c>
      <c r="H310" s="189" t="str">
        <f t="shared" si="25"/>
        <v/>
      </c>
    </row>
    <row r="311" spans="1:8">
      <c r="A311" s="185" t="str">
        <f t="shared" si="20"/>
        <v/>
      </c>
      <c r="B311" s="186" t="str">
        <f t="shared" si="21"/>
        <v/>
      </c>
      <c r="C311" s="187" t="str">
        <f t="shared" si="22"/>
        <v/>
      </c>
      <c r="D311" s="190"/>
      <c r="E311" s="189"/>
      <c r="F311" s="189" t="str">
        <f t="shared" si="23"/>
        <v/>
      </c>
      <c r="G311" s="189" t="str">
        <f t="shared" si="24"/>
        <v/>
      </c>
      <c r="H311" s="189" t="str">
        <f t="shared" si="25"/>
        <v/>
      </c>
    </row>
    <row r="312" spans="1:8">
      <c r="A312" s="185" t="str">
        <f t="shared" si="20"/>
        <v/>
      </c>
      <c r="B312" s="186" t="str">
        <f t="shared" si="21"/>
        <v/>
      </c>
      <c r="C312" s="187" t="str">
        <f t="shared" si="22"/>
        <v/>
      </c>
      <c r="D312" s="190"/>
      <c r="E312" s="189"/>
      <c r="F312" s="189" t="str">
        <f t="shared" si="23"/>
        <v/>
      </c>
      <c r="G312" s="189" t="str">
        <f t="shared" si="24"/>
        <v/>
      </c>
      <c r="H312" s="189" t="str">
        <f t="shared" si="25"/>
        <v/>
      </c>
    </row>
    <row r="313" spans="1:8">
      <c r="A313" s="185" t="str">
        <f t="shared" si="20"/>
        <v/>
      </c>
      <c r="B313" s="186" t="str">
        <f t="shared" si="21"/>
        <v/>
      </c>
      <c r="C313" s="187" t="str">
        <f t="shared" si="22"/>
        <v/>
      </c>
      <c r="D313" s="190"/>
      <c r="E313" s="189"/>
      <c r="F313" s="189" t="str">
        <f t="shared" si="23"/>
        <v/>
      </c>
      <c r="G313" s="189" t="str">
        <f t="shared" si="24"/>
        <v/>
      </c>
      <c r="H313" s="189" t="str">
        <f t="shared" si="25"/>
        <v/>
      </c>
    </row>
    <row r="314" spans="1:8">
      <c r="A314" s="185" t="str">
        <f t="shared" si="20"/>
        <v/>
      </c>
      <c r="B314" s="186" t="str">
        <f t="shared" si="21"/>
        <v/>
      </c>
      <c r="C314" s="187" t="str">
        <f t="shared" si="22"/>
        <v/>
      </c>
      <c r="D314" s="190"/>
      <c r="E314" s="189"/>
      <c r="F314" s="189" t="str">
        <f t="shared" si="23"/>
        <v/>
      </c>
      <c r="G314" s="189" t="str">
        <f t="shared" si="24"/>
        <v/>
      </c>
      <c r="H314" s="189" t="str">
        <f t="shared" si="25"/>
        <v/>
      </c>
    </row>
    <row r="315" spans="1:8">
      <c r="A315" s="185" t="str">
        <f t="shared" si="20"/>
        <v/>
      </c>
      <c r="B315" s="186" t="str">
        <f t="shared" si="21"/>
        <v/>
      </c>
      <c r="C315" s="187" t="str">
        <f t="shared" si="22"/>
        <v/>
      </c>
      <c r="D315" s="190"/>
      <c r="E315" s="189"/>
      <c r="F315" s="189" t="str">
        <f t="shared" si="23"/>
        <v/>
      </c>
      <c r="G315" s="189" t="str">
        <f t="shared" si="24"/>
        <v/>
      </c>
      <c r="H315" s="189" t="str">
        <f t="shared" si="25"/>
        <v/>
      </c>
    </row>
    <row r="316" spans="1:8">
      <c r="A316" s="185" t="str">
        <f t="shared" si="20"/>
        <v/>
      </c>
      <c r="B316" s="186" t="str">
        <f t="shared" si="21"/>
        <v/>
      </c>
      <c r="C316" s="187" t="str">
        <f t="shared" si="22"/>
        <v/>
      </c>
      <c r="D316" s="190"/>
      <c r="E316" s="189"/>
      <c r="F316" s="189" t="str">
        <f t="shared" si="23"/>
        <v/>
      </c>
      <c r="G316" s="189" t="str">
        <f t="shared" si="24"/>
        <v/>
      </c>
      <c r="H316" s="189" t="str">
        <f t="shared" si="25"/>
        <v/>
      </c>
    </row>
    <row r="317" spans="1:8">
      <c r="A317" s="185" t="str">
        <f t="shared" ref="A317:A380" si="26">IF(H316="","",IF(roundOpt,IF(OR(A316&gt;=nper,ROUND(H316,2)&lt;=0),"",A316+1),IF(OR(A316&gt;=nper,H316&lt;=0),"",A316+1)))</f>
        <v/>
      </c>
      <c r="B317" s="186" t="str">
        <f t="shared" ref="B317:B380" si="27">IF(A317="","",IF(OR(periods_per_year=26,periods_per_year=52),IF(periods_per_year=26,IF(A317=1,fpdate,B316+14),IF(periods_per_year=52,IF(A317=1,fpdate,B316+7),"n/a")),IF(periods_per_year=24,DATE(YEAR(fpdate),MONTH(fpdate)+(A317-1)/2+IF(AND(DAY(fpdate)&gt;=15,MOD(A317,2)=0),1,0),IF(MOD(A317,2)=0,IF(DAY(fpdate)&gt;=15,DAY(fpdate)-14,DAY(fpdate)+14),DAY(fpdate))),IF(DAY(DATE(YEAR(fpdate),MONTH(fpdate)+(A317-1)*months_per_period,DAY(fpdate)))&lt;&gt;DAY(fpdate),DATE(YEAR(fpdate),MONTH(fpdate)+(A317-1)*months_per_period+1,0),DATE(YEAR(fpdate),MONTH(fpdate)+(A317-1)*months_per_period,DAY(fpdate))))))</f>
        <v/>
      </c>
      <c r="C317" s="187" t="str">
        <f t="shared" ref="C317:C380" si="28">IF(A317="","",IF(roundOpt,IF(OR(A317=nper,payment&gt;ROUND((1+rate)*H316,2)),ROUND((1+rate)*H316,2),payment),IF(OR(A317=nper,payment&gt;(1+rate)*H316),(1+rate)*H316,payment)))</f>
        <v/>
      </c>
      <c r="D317" s="190"/>
      <c r="E317" s="189"/>
      <c r="F317" s="189" t="str">
        <f t="shared" ref="F317:F380" si="29">IF(A317="","",IF(AND(A317=1,pmtType=1),0,IF(roundOpt,ROUND(rate*H316,2),rate*H316)))</f>
        <v/>
      </c>
      <c r="G317" s="189" t="str">
        <f t="shared" ref="G317:G380" si="30">IF(A317="","",C317-F317+D317)</f>
        <v/>
      </c>
      <c r="H317" s="189" t="str">
        <f t="shared" ref="H317:H380" si="31">IF(A317="","",H316-G317)</f>
        <v/>
      </c>
    </row>
    <row r="318" spans="1:8">
      <c r="A318" s="185" t="str">
        <f t="shared" si="26"/>
        <v/>
      </c>
      <c r="B318" s="186" t="str">
        <f t="shared" si="27"/>
        <v/>
      </c>
      <c r="C318" s="187" t="str">
        <f t="shared" si="28"/>
        <v/>
      </c>
      <c r="D318" s="190"/>
      <c r="E318" s="189"/>
      <c r="F318" s="189" t="str">
        <f t="shared" si="29"/>
        <v/>
      </c>
      <c r="G318" s="189" t="str">
        <f t="shared" si="30"/>
        <v/>
      </c>
      <c r="H318" s="189" t="str">
        <f t="shared" si="31"/>
        <v/>
      </c>
    </row>
    <row r="319" spans="1:8">
      <c r="A319" s="185" t="str">
        <f t="shared" si="26"/>
        <v/>
      </c>
      <c r="B319" s="186" t="str">
        <f t="shared" si="27"/>
        <v/>
      </c>
      <c r="C319" s="187" t="str">
        <f t="shared" si="28"/>
        <v/>
      </c>
      <c r="D319" s="190"/>
      <c r="E319" s="189"/>
      <c r="F319" s="189" t="str">
        <f t="shared" si="29"/>
        <v/>
      </c>
      <c r="G319" s="189" t="str">
        <f t="shared" si="30"/>
        <v/>
      </c>
      <c r="H319" s="189" t="str">
        <f t="shared" si="31"/>
        <v/>
      </c>
    </row>
    <row r="320" spans="1:8">
      <c r="A320" s="185" t="str">
        <f t="shared" si="26"/>
        <v/>
      </c>
      <c r="B320" s="186" t="str">
        <f t="shared" si="27"/>
        <v/>
      </c>
      <c r="C320" s="187" t="str">
        <f t="shared" si="28"/>
        <v/>
      </c>
      <c r="D320" s="190"/>
      <c r="E320" s="189"/>
      <c r="F320" s="189" t="str">
        <f t="shared" si="29"/>
        <v/>
      </c>
      <c r="G320" s="189" t="str">
        <f t="shared" si="30"/>
        <v/>
      </c>
      <c r="H320" s="189" t="str">
        <f t="shared" si="31"/>
        <v/>
      </c>
    </row>
    <row r="321" spans="1:8">
      <c r="A321" s="185" t="str">
        <f t="shared" si="26"/>
        <v/>
      </c>
      <c r="B321" s="186" t="str">
        <f t="shared" si="27"/>
        <v/>
      </c>
      <c r="C321" s="187" t="str">
        <f t="shared" si="28"/>
        <v/>
      </c>
      <c r="D321" s="190"/>
      <c r="E321" s="189"/>
      <c r="F321" s="189" t="str">
        <f t="shared" si="29"/>
        <v/>
      </c>
      <c r="G321" s="189" t="str">
        <f t="shared" si="30"/>
        <v/>
      </c>
      <c r="H321" s="189" t="str">
        <f t="shared" si="31"/>
        <v/>
      </c>
    </row>
    <row r="322" spans="1:8">
      <c r="A322" s="185" t="str">
        <f t="shared" si="26"/>
        <v/>
      </c>
      <c r="B322" s="186" t="str">
        <f t="shared" si="27"/>
        <v/>
      </c>
      <c r="C322" s="187" t="str">
        <f t="shared" si="28"/>
        <v/>
      </c>
      <c r="D322" s="190"/>
      <c r="E322" s="189"/>
      <c r="F322" s="189" t="str">
        <f t="shared" si="29"/>
        <v/>
      </c>
      <c r="G322" s="189" t="str">
        <f t="shared" si="30"/>
        <v/>
      </c>
      <c r="H322" s="189" t="str">
        <f t="shared" si="31"/>
        <v/>
      </c>
    </row>
    <row r="323" spans="1:8">
      <c r="A323" s="185" t="str">
        <f t="shared" si="26"/>
        <v/>
      </c>
      <c r="B323" s="186" t="str">
        <f t="shared" si="27"/>
        <v/>
      </c>
      <c r="C323" s="187" t="str">
        <f t="shared" si="28"/>
        <v/>
      </c>
      <c r="D323" s="190"/>
      <c r="E323" s="189"/>
      <c r="F323" s="189" t="str">
        <f t="shared" si="29"/>
        <v/>
      </c>
      <c r="G323" s="189" t="str">
        <f t="shared" si="30"/>
        <v/>
      </c>
      <c r="H323" s="189" t="str">
        <f t="shared" si="31"/>
        <v/>
      </c>
    </row>
    <row r="324" spans="1:8">
      <c r="A324" s="185" t="str">
        <f t="shared" si="26"/>
        <v/>
      </c>
      <c r="B324" s="186" t="str">
        <f t="shared" si="27"/>
        <v/>
      </c>
      <c r="C324" s="187" t="str">
        <f t="shared" si="28"/>
        <v/>
      </c>
      <c r="D324" s="190"/>
      <c r="E324" s="189"/>
      <c r="F324" s="189" t="str">
        <f t="shared" si="29"/>
        <v/>
      </c>
      <c r="G324" s="189" t="str">
        <f t="shared" si="30"/>
        <v/>
      </c>
      <c r="H324" s="189" t="str">
        <f t="shared" si="31"/>
        <v/>
      </c>
    </row>
    <row r="325" spans="1:8">
      <c r="A325" s="185" t="str">
        <f t="shared" si="26"/>
        <v/>
      </c>
      <c r="B325" s="186" t="str">
        <f t="shared" si="27"/>
        <v/>
      </c>
      <c r="C325" s="187" t="str">
        <f t="shared" si="28"/>
        <v/>
      </c>
      <c r="D325" s="190"/>
      <c r="E325" s="189"/>
      <c r="F325" s="189" t="str">
        <f t="shared" si="29"/>
        <v/>
      </c>
      <c r="G325" s="189" t="str">
        <f t="shared" si="30"/>
        <v/>
      </c>
      <c r="H325" s="189" t="str">
        <f t="shared" si="31"/>
        <v/>
      </c>
    </row>
    <row r="326" spans="1:8">
      <c r="A326" s="185" t="str">
        <f t="shared" si="26"/>
        <v/>
      </c>
      <c r="B326" s="186" t="str">
        <f t="shared" si="27"/>
        <v/>
      </c>
      <c r="C326" s="187" t="str">
        <f t="shared" si="28"/>
        <v/>
      </c>
      <c r="D326" s="190"/>
      <c r="E326" s="189"/>
      <c r="F326" s="189" t="str">
        <f t="shared" si="29"/>
        <v/>
      </c>
      <c r="G326" s="189" t="str">
        <f t="shared" si="30"/>
        <v/>
      </c>
      <c r="H326" s="189" t="str">
        <f t="shared" si="31"/>
        <v/>
      </c>
    </row>
    <row r="327" spans="1:8">
      <c r="A327" s="185" t="str">
        <f t="shared" si="26"/>
        <v/>
      </c>
      <c r="B327" s="186" t="str">
        <f t="shared" si="27"/>
        <v/>
      </c>
      <c r="C327" s="187" t="str">
        <f t="shared" si="28"/>
        <v/>
      </c>
      <c r="D327" s="190"/>
      <c r="E327" s="189"/>
      <c r="F327" s="189" t="str">
        <f t="shared" si="29"/>
        <v/>
      </c>
      <c r="G327" s="189" t="str">
        <f t="shared" si="30"/>
        <v/>
      </c>
      <c r="H327" s="189" t="str">
        <f t="shared" si="31"/>
        <v/>
      </c>
    </row>
    <row r="328" spans="1:8">
      <c r="A328" s="185" t="str">
        <f t="shared" si="26"/>
        <v/>
      </c>
      <c r="B328" s="186" t="str">
        <f t="shared" si="27"/>
        <v/>
      </c>
      <c r="C328" s="187" t="str">
        <f t="shared" si="28"/>
        <v/>
      </c>
      <c r="D328" s="190"/>
      <c r="E328" s="189"/>
      <c r="F328" s="189" t="str">
        <f t="shared" si="29"/>
        <v/>
      </c>
      <c r="G328" s="189" t="str">
        <f t="shared" si="30"/>
        <v/>
      </c>
      <c r="H328" s="189" t="str">
        <f t="shared" si="31"/>
        <v/>
      </c>
    </row>
    <row r="329" spans="1:8">
      <c r="A329" s="185" t="str">
        <f t="shared" si="26"/>
        <v/>
      </c>
      <c r="B329" s="186" t="str">
        <f t="shared" si="27"/>
        <v/>
      </c>
      <c r="C329" s="187" t="str">
        <f t="shared" si="28"/>
        <v/>
      </c>
      <c r="D329" s="190"/>
      <c r="E329" s="189"/>
      <c r="F329" s="189" t="str">
        <f t="shared" si="29"/>
        <v/>
      </c>
      <c r="G329" s="189" t="str">
        <f t="shared" si="30"/>
        <v/>
      </c>
      <c r="H329" s="189" t="str">
        <f t="shared" si="31"/>
        <v/>
      </c>
    </row>
    <row r="330" spans="1:8">
      <c r="A330" s="185" t="str">
        <f t="shared" si="26"/>
        <v/>
      </c>
      <c r="B330" s="186" t="str">
        <f t="shared" si="27"/>
        <v/>
      </c>
      <c r="C330" s="187" t="str">
        <f t="shared" si="28"/>
        <v/>
      </c>
      <c r="D330" s="190"/>
      <c r="E330" s="189"/>
      <c r="F330" s="189" t="str">
        <f t="shared" si="29"/>
        <v/>
      </c>
      <c r="G330" s="189" t="str">
        <f t="shared" si="30"/>
        <v/>
      </c>
      <c r="H330" s="189" t="str">
        <f t="shared" si="31"/>
        <v/>
      </c>
    </row>
    <row r="331" spans="1:8">
      <c r="A331" s="185" t="str">
        <f t="shared" si="26"/>
        <v/>
      </c>
      <c r="B331" s="186" t="str">
        <f t="shared" si="27"/>
        <v/>
      </c>
      <c r="C331" s="187" t="str">
        <f t="shared" si="28"/>
        <v/>
      </c>
      <c r="D331" s="190"/>
      <c r="E331" s="189"/>
      <c r="F331" s="189" t="str">
        <f t="shared" si="29"/>
        <v/>
      </c>
      <c r="G331" s="189" t="str">
        <f t="shared" si="30"/>
        <v/>
      </c>
      <c r="H331" s="189" t="str">
        <f t="shared" si="31"/>
        <v/>
      </c>
    </row>
    <row r="332" spans="1:8">
      <c r="A332" s="185" t="str">
        <f t="shared" si="26"/>
        <v/>
      </c>
      <c r="B332" s="186" t="str">
        <f t="shared" si="27"/>
        <v/>
      </c>
      <c r="C332" s="187" t="str">
        <f t="shared" si="28"/>
        <v/>
      </c>
      <c r="D332" s="190"/>
      <c r="E332" s="189"/>
      <c r="F332" s="189" t="str">
        <f t="shared" si="29"/>
        <v/>
      </c>
      <c r="G332" s="189" t="str">
        <f t="shared" si="30"/>
        <v/>
      </c>
      <c r="H332" s="189" t="str">
        <f t="shared" si="31"/>
        <v/>
      </c>
    </row>
    <row r="333" spans="1:8">
      <c r="A333" s="185" t="str">
        <f t="shared" si="26"/>
        <v/>
      </c>
      <c r="B333" s="186" t="str">
        <f t="shared" si="27"/>
        <v/>
      </c>
      <c r="C333" s="187" t="str">
        <f t="shared" si="28"/>
        <v/>
      </c>
      <c r="D333" s="190"/>
      <c r="E333" s="189"/>
      <c r="F333" s="189" t="str">
        <f t="shared" si="29"/>
        <v/>
      </c>
      <c r="G333" s="189" t="str">
        <f t="shared" si="30"/>
        <v/>
      </c>
      <c r="H333" s="189" t="str">
        <f t="shared" si="31"/>
        <v/>
      </c>
    </row>
    <row r="334" spans="1:8">
      <c r="A334" s="185" t="str">
        <f t="shared" si="26"/>
        <v/>
      </c>
      <c r="B334" s="186" t="str">
        <f t="shared" si="27"/>
        <v/>
      </c>
      <c r="C334" s="187" t="str">
        <f t="shared" si="28"/>
        <v/>
      </c>
      <c r="D334" s="190"/>
      <c r="E334" s="189"/>
      <c r="F334" s="189" t="str">
        <f t="shared" si="29"/>
        <v/>
      </c>
      <c r="G334" s="189" t="str">
        <f t="shared" si="30"/>
        <v/>
      </c>
      <c r="H334" s="189" t="str">
        <f t="shared" si="31"/>
        <v/>
      </c>
    </row>
    <row r="335" spans="1:8">
      <c r="A335" s="185" t="str">
        <f t="shared" si="26"/>
        <v/>
      </c>
      <c r="B335" s="186" t="str">
        <f t="shared" si="27"/>
        <v/>
      </c>
      <c r="C335" s="187" t="str">
        <f t="shared" si="28"/>
        <v/>
      </c>
      <c r="D335" s="190"/>
      <c r="E335" s="189"/>
      <c r="F335" s="189" t="str">
        <f t="shared" si="29"/>
        <v/>
      </c>
      <c r="G335" s="189" t="str">
        <f t="shared" si="30"/>
        <v/>
      </c>
      <c r="H335" s="189" t="str">
        <f t="shared" si="31"/>
        <v/>
      </c>
    </row>
    <row r="336" spans="1:8">
      <c r="A336" s="185" t="str">
        <f t="shared" si="26"/>
        <v/>
      </c>
      <c r="B336" s="186" t="str">
        <f t="shared" si="27"/>
        <v/>
      </c>
      <c r="C336" s="187" t="str">
        <f t="shared" si="28"/>
        <v/>
      </c>
      <c r="D336" s="190"/>
      <c r="E336" s="189"/>
      <c r="F336" s="189" t="str">
        <f t="shared" si="29"/>
        <v/>
      </c>
      <c r="G336" s="189" t="str">
        <f t="shared" si="30"/>
        <v/>
      </c>
      <c r="H336" s="189" t="str">
        <f t="shared" si="31"/>
        <v/>
      </c>
    </row>
    <row r="337" spans="1:8">
      <c r="A337" s="185" t="str">
        <f t="shared" si="26"/>
        <v/>
      </c>
      <c r="B337" s="186" t="str">
        <f t="shared" si="27"/>
        <v/>
      </c>
      <c r="C337" s="187" t="str">
        <f t="shared" si="28"/>
        <v/>
      </c>
      <c r="D337" s="190"/>
      <c r="E337" s="189"/>
      <c r="F337" s="189" t="str">
        <f t="shared" si="29"/>
        <v/>
      </c>
      <c r="G337" s="189" t="str">
        <f t="shared" si="30"/>
        <v/>
      </c>
      <c r="H337" s="189" t="str">
        <f t="shared" si="31"/>
        <v/>
      </c>
    </row>
    <row r="338" spans="1:8">
      <c r="A338" s="185" t="str">
        <f t="shared" si="26"/>
        <v/>
      </c>
      <c r="B338" s="186" t="str">
        <f t="shared" si="27"/>
        <v/>
      </c>
      <c r="C338" s="187" t="str">
        <f t="shared" si="28"/>
        <v/>
      </c>
      <c r="D338" s="190"/>
      <c r="E338" s="189"/>
      <c r="F338" s="189" t="str">
        <f t="shared" si="29"/>
        <v/>
      </c>
      <c r="G338" s="189" t="str">
        <f t="shared" si="30"/>
        <v/>
      </c>
      <c r="H338" s="189" t="str">
        <f t="shared" si="31"/>
        <v/>
      </c>
    </row>
    <row r="339" spans="1:8">
      <c r="A339" s="185" t="str">
        <f t="shared" si="26"/>
        <v/>
      </c>
      <c r="B339" s="186" t="str">
        <f t="shared" si="27"/>
        <v/>
      </c>
      <c r="C339" s="187" t="str">
        <f t="shared" si="28"/>
        <v/>
      </c>
      <c r="D339" s="190"/>
      <c r="E339" s="189"/>
      <c r="F339" s="189" t="str">
        <f t="shared" si="29"/>
        <v/>
      </c>
      <c r="G339" s="189" t="str">
        <f t="shared" si="30"/>
        <v/>
      </c>
      <c r="H339" s="189" t="str">
        <f t="shared" si="31"/>
        <v/>
      </c>
    </row>
    <row r="340" spans="1:8">
      <c r="A340" s="185" t="str">
        <f t="shared" si="26"/>
        <v/>
      </c>
      <c r="B340" s="186" t="str">
        <f t="shared" si="27"/>
        <v/>
      </c>
      <c r="C340" s="187" t="str">
        <f t="shared" si="28"/>
        <v/>
      </c>
      <c r="D340" s="190"/>
      <c r="E340" s="189"/>
      <c r="F340" s="189" t="str">
        <f t="shared" si="29"/>
        <v/>
      </c>
      <c r="G340" s="189" t="str">
        <f t="shared" si="30"/>
        <v/>
      </c>
      <c r="H340" s="189" t="str">
        <f t="shared" si="31"/>
        <v/>
      </c>
    </row>
    <row r="341" spans="1:8">
      <c r="A341" s="185" t="str">
        <f t="shared" si="26"/>
        <v/>
      </c>
      <c r="B341" s="186" t="str">
        <f t="shared" si="27"/>
        <v/>
      </c>
      <c r="C341" s="187" t="str">
        <f t="shared" si="28"/>
        <v/>
      </c>
      <c r="D341" s="190"/>
      <c r="E341" s="189"/>
      <c r="F341" s="189" t="str">
        <f t="shared" si="29"/>
        <v/>
      </c>
      <c r="G341" s="189" t="str">
        <f t="shared" si="30"/>
        <v/>
      </c>
      <c r="H341" s="189" t="str">
        <f t="shared" si="31"/>
        <v/>
      </c>
    </row>
    <row r="342" spans="1:8">
      <c r="A342" s="185" t="str">
        <f t="shared" si="26"/>
        <v/>
      </c>
      <c r="B342" s="186" t="str">
        <f t="shared" si="27"/>
        <v/>
      </c>
      <c r="C342" s="187" t="str">
        <f t="shared" si="28"/>
        <v/>
      </c>
      <c r="D342" s="190"/>
      <c r="E342" s="189"/>
      <c r="F342" s="189" t="str">
        <f t="shared" si="29"/>
        <v/>
      </c>
      <c r="G342" s="189" t="str">
        <f t="shared" si="30"/>
        <v/>
      </c>
      <c r="H342" s="189" t="str">
        <f t="shared" si="31"/>
        <v/>
      </c>
    </row>
    <row r="343" spans="1:8">
      <c r="A343" s="185" t="str">
        <f t="shared" si="26"/>
        <v/>
      </c>
      <c r="B343" s="186" t="str">
        <f t="shared" si="27"/>
        <v/>
      </c>
      <c r="C343" s="187" t="str">
        <f t="shared" si="28"/>
        <v/>
      </c>
      <c r="D343" s="190"/>
      <c r="E343" s="189"/>
      <c r="F343" s="189" t="str">
        <f t="shared" si="29"/>
        <v/>
      </c>
      <c r="G343" s="189" t="str">
        <f t="shared" si="30"/>
        <v/>
      </c>
      <c r="H343" s="189" t="str">
        <f t="shared" si="31"/>
        <v/>
      </c>
    </row>
    <row r="344" spans="1:8">
      <c r="A344" s="185" t="str">
        <f t="shared" si="26"/>
        <v/>
      </c>
      <c r="B344" s="186" t="str">
        <f t="shared" si="27"/>
        <v/>
      </c>
      <c r="C344" s="187" t="str">
        <f t="shared" si="28"/>
        <v/>
      </c>
      <c r="D344" s="190"/>
      <c r="E344" s="189"/>
      <c r="F344" s="189" t="str">
        <f t="shared" si="29"/>
        <v/>
      </c>
      <c r="G344" s="189" t="str">
        <f t="shared" si="30"/>
        <v/>
      </c>
      <c r="H344" s="189" t="str">
        <f t="shared" si="31"/>
        <v/>
      </c>
    </row>
    <row r="345" spans="1:8">
      <c r="A345" s="185" t="str">
        <f t="shared" si="26"/>
        <v/>
      </c>
      <c r="B345" s="186" t="str">
        <f t="shared" si="27"/>
        <v/>
      </c>
      <c r="C345" s="187" t="str">
        <f t="shared" si="28"/>
        <v/>
      </c>
      <c r="D345" s="190"/>
      <c r="E345" s="189"/>
      <c r="F345" s="189" t="str">
        <f t="shared" si="29"/>
        <v/>
      </c>
      <c r="G345" s="189" t="str">
        <f t="shared" si="30"/>
        <v/>
      </c>
      <c r="H345" s="189" t="str">
        <f t="shared" si="31"/>
        <v/>
      </c>
    </row>
    <row r="346" spans="1:8">
      <c r="A346" s="185" t="str">
        <f t="shared" si="26"/>
        <v/>
      </c>
      <c r="B346" s="186" t="str">
        <f t="shared" si="27"/>
        <v/>
      </c>
      <c r="C346" s="187" t="str">
        <f t="shared" si="28"/>
        <v/>
      </c>
      <c r="D346" s="190"/>
      <c r="E346" s="189"/>
      <c r="F346" s="189" t="str">
        <f t="shared" si="29"/>
        <v/>
      </c>
      <c r="G346" s="189" t="str">
        <f t="shared" si="30"/>
        <v/>
      </c>
      <c r="H346" s="189" t="str">
        <f t="shared" si="31"/>
        <v/>
      </c>
    </row>
    <row r="347" spans="1:8">
      <c r="A347" s="185" t="str">
        <f t="shared" si="26"/>
        <v/>
      </c>
      <c r="B347" s="186" t="str">
        <f t="shared" si="27"/>
        <v/>
      </c>
      <c r="C347" s="187" t="str">
        <f t="shared" si="28"/>
        <v/>
      </c>
      <c r="D347" s="190"/>
      <c r="E347" s="189"/>
      <c r="F347" s="189" t="str">
        <f t="shared" si="29"/>
        <v/>
      </c>
      <c r="G347" s="189" t="str">
        <f t="shared" si="30"/>
        <v/>
      </c>
      <c r="H347" s="189" t="str">
        <f t="shared" si="31"/>
        <v/>
      </c>
    </row>
    <row r="348" spans="1:8">
      <c r="A348" s="185" t="str">
        <f t="shared" si="26"/>
        <v/>
      </c>
      <c r="B348" s="186" t="str">
        <f t="shared" si="27"/>
        <v/>
      </c>
      <c r="C348" s="187" t="str">
        <f t="shared" si="28"/>
        <v/>
      </c>
      <c r="D348" s="190"/>
      <c r="E348" s="189"/>
      <c r="F348" s="189" t="str">
        <f t="shared" si="29"/>
        <v/>
      </c>
      <c r="G348" s="189" t="str">
        <f t="shared" si="30"/>
        <v/>
      </c>
      <c r="H348" s="189" t="str">
        <f t="shared" si="31"/>
        <v/>
      </c>
    </row>
    <row r="349" spans="1:8">
      <c r="A349" s="185" t="str">
        <f t="shared" si="26"/>
        <v/>
      </c>
      <c r="B349" s="186" t="str">
        <f t="shared" si="27"/>
        <v/>
      </c>
      <c r="C349" s="187" t="str">
        <f t="shared" si="28"/>
        <v/>
      </c>
      <c r="D349" s="190"/>
      <c r="E349" s="189"/>
      <c r="F349" s="189" t="str">
        <f t="shared" si="29"/>
        <v/>
      </c>
      <c r="G349" s="189" t="str">
        <f t="shared" si="30"/>
        <v/>
      </c>
      <c r="H349" s="189" t="str">
        <f t="shared" si="31"/>
        <v/>
      </c>
    </row>
    <row r="350" spans="1:8">
      <c r="A350" s="185" t="str">
        <f t="shared" si="26"/>
        <v/>
      </c>
      <c r="B350" s="186" t="str">
        <f t="shared" si="27"/>
        <v/>
      </c>
      <c r="C350" s="187" t="str">
        <f t="shared" si="28"/>
        <v/>
      </c>
      <c r="D350" s="190"/>
      <c r="E350" s="189"/>
      <c r="F350" s="189" t="str">
        <f t="shared" si="29"/>
        <v/>
      </c>
      <c r="G350" s="189" t="str">
        <f t="shared" si="30"/>
        <v/>
      </c>
      <c r="H350" s="189" t="str">
        <f t="shared" si="31"/>
        <v/>
      </c>
    </row>
    <row r="351" spans="1:8">
      <c r="A351" s="185" t="str">
        <f t="shared" si="26"/>
        <v/>
      </c>
      <c r="B351" s="186" t="str">
        <f t="shared" si="27"/>
        <v/>
      </c>
      <c r="C351" s="187" t="str">
        <f t="shared" si="28"/>
        <v/>
      </c>
      <c r="D351" s="190"/>
      <c r="E351" s="189"/>
      <c r="F351" s="189" t="str">
        <f t="shared" si="29"/>
        <v/>
      </c>
      <c r="G351" s="189" t="str">
        <f t="shared" si="30"/>
        <v/>
      </c>
      <c r="H351" s="189" t="str">
        <f t="shared" si="31"/>
        <v/>
      </c>
    </row>
    <row r="352" spans="1:8">
      <c r="A352" s="185" t="str">
        <f t="shared" si="26"/>
        <v/>
      </c>
      <c r="B352" s="186" t="str">
        <f t="shared" si="27"/>
        <v/>
      </c>
      <c r="C352" s="187" t="str">
        <f t="shared" si="28"/>
        <v/>
      </c>
      <c r="D352" s="190"/>
      <c r="E352" s="189"/>
      <c r="F352" s="189" t="str">
        <f t="shared" si="29"/>
        <v/>
      </c>
      <c r="G352" s="189" t="str">
        <f t="shared" si="30"/>
        <v/>
      </c>
      <c r="H352" s="189" t="str">
        <f t="shared" si="31"/>
        <v/>
      </c>
    </row>
    <row r="353" spans="1:8">
      <c r="A353" s="185" t="str">
        <f t="shared" si="26"/>
        <v/>
      </c>
      <c r="B353" s="186" t="str">
        <f t="shared" si="27"/>
        <v/>
      </c>
      <c r="C353" s="187" t="str">
        <f t="shared" si="28"/>
        <v/>
      </c>
      <c r="D353" s="190"/>
      <c r="E353" s="189"/>
      <c r="F353" s="189" t="str">
        <f t="shared" si="29"/>
        <v/>
      </c>
      <c r="G353" s="189" t="str">
        <f t="shared" si="30"/>
        <v/>
      </c>
      <c r="H353" s="189" t="str">
        <f t="shared" si="31"/>
        <v/>
      </c>
    </row>
    <row r="354" spans="1:8">
      <c r="A354" s="185" t="str">
        <f t="shared" si="26"/>
        <v/>
      </c>
      <c r="B354" s="186" t="str">
        <f t="shared" si="27"/>
        <v/>
      </c>
      <c r="C354" s="187" t="str">
        <f t="shared" si="28"/>
        <v/>
      </c>
      <c r="D354" s="190"/>
      <c r="E354" s="189"/>
      <c r="F354" s="189" t="str">
        <f t="shared" si="29"/>
        <v/>
      </c>
      <c r="G354" s="189" t="str">
        <f t="shared" si="30"/>
        <v/>
      </c>
      <c r="H354" s="189" t="str">
        <f t="shared" si="31"/>
        <v/>
      </c>
    </row>
    <row r="355" spans="1:8">
      <c r="A355" s="185" t="str">
        <f t="shared" si="26"/>
        <v/>
      </c>
      <c r="B355" s="186" t="str">
        <f t="shared" si="27"/>
        <v/>
      </c>
      <c r="C355" s="187" t="str">
        <f t="shared" si="28"/>
        <v/>
      </c>
      <c r="D355" s="190"/>
      <c r="E355" s="189"/>
      <c r="F355" s="189" t="str">
        <f t="shared" si="29"/>
        <v/>
      </c>
      <c r="G355" s="189" t="str">
        <f t="shared" si="30"/>
        <v/>
      </c>
      <c r="H355" s="189" t="str">
        <f t="shared" si="31"/>
        <v/>
      </c>
    </row>
    <row r="356" spans="1:8">
      <c r="A356" s="185" t="str">
        <f t="shared" si="26"/>
        <v/>
      </c>
      <c r="B356" s="186" t="str">
        <f t="shared" si="27"/>
        <v/>
      </c>
      <c r="C356" s="187" t="str">
        <f t="shared" si="28"/>
        <v/>
      </c>
      <c r="D356" s="190"/>
      <c r="E356" s="189"/>
      <c r="F356" s="189" t="str">
        <f t="shared" si="29"/>
        <v/>
      </c>
      <c r="G356" s="189" t="str">
        <f t="shared" si="30"/>
        <v/>
      </c>
      <c r="H356" s="189" t="str">
        <f t="shared" si="31"/>
        <v/>
      </c>
    </row>
    <row r="357" spans="1:8">
      <c r="A357" s="185" t="str">
        <f t="shared" si="26"/>
        <v/>
      </c>
      <c r="B357" s="186" t="str">
        <f t="shared" si="27"/>
        <v/>
      </c>
      <c r="C357" s="187" t="str">
        <f t="shared" si="28"/>
        <v/>
      </c>
      <c r="D357" s="190"/>
      <c r="E357" s="189"/>
      <c r="F357" s="189" t="str">
        <f t="shared" si="29"/>
        <v/>
      </c>
      <c r="G357" s="189" t="str">
        <f t="shared" si="30"/>
        <v/>
      </c>
      <c r="H357" s="189" t="str">
        <f t="shared" si="31"/>
        <v/>
      </c>
    </row>
    <row r="358" spans="1:8">
      <c r="A358" s="185" t="str">
        <f t="shared" si="26"/>
        <v/>
      </c>
      <c r="B358" s="186" t="str">
        <f t="shared" si="27"/>
        <v/>
      </c>
      <c r="C358" s="187" t="str">
        <f t="shared" si="28"/>
        <v/>
      </c>
      <c r="D358" s="190"/>
      <c r="E358" s="189"/>
      <c r="F358" s="189" t="str">
        <f t="shared" si="29"/>
        <v/>
      </c>
      <c r="G358" s="189" t="str">
        <f t="shared" si="30"/>
        <v/>
      </c>
      <c r="H358" s="189" t="str">
        <f t="shared" si="31"/>
        <v/>
      </c>
    </row>
    <row r="359" spans="1:8">
      <c r="A359" s="185" t="str">
        <f t="shared" si="26"/>
        <v/>
      </c>
      <c r="B359" s="186" t="str">
        <f t="shared" si="27"/>
        <v/>
      </c>
      <c r="C359" s="187" t="str">
        <f t="shared" si="28"/>
        <v/>
      </c>
      <c r="D359" s="190"/>
      <c r="E359" s="189"/>
      <c r="F359" s="189" t="str">
        <f t="shared" si="29"/>
        <v/>
      </c>
      <c r="G359" s="189" t="str">
        <f t="shared" si="30"/>
        <v/>
      </c>
      <c r="H359" s="189" t="str">
        <f t="shared" si="31"/>
        <v/>
      </c>
    </row>
    <row r="360" spans="1:8">
      <c r="A360" s="185" t="str">
        <f t="shared" si="26"/>
        <v/>
      </c>
      <c r="B360" s="186" t="str">
        <f t="shared" si="27"/>
        <v/>
      </c>
      <c r="C360" s="187" t="str">
        <f t="shared" si="28"/>
        <v/>
      </c>
      <c r="D360" s="190"/>
      <c r="E360" s="189"/>
      <c r="F360" s="189" t="str">
        <f t="shared" si="29"/>
        <v/>
      </c>
      <c r="G360" s="189" t="str">
        <f t="shared" si="30"/>
        <v/>
      </c>
      <c r="H360" s="189" t="str">
        <f t="shared" si="31"/>
        <v/>
      </c>
    </row>
    <row r="361" spans="1:8">
      <c r="A361" s="185" t="str">
        <f t="shared" si="26"/>
        <v/>
      </c>
      <c r="B361" s="186" t="str">
        <f t="shared" si="27"/>
        <v/>
      </c>
      <c r="C361" s="187" t="str">
        <f t="shared" si="28"/>
        <v/>
      </c>
      <c r="D361" s="190"/>
      <c r="E361" s="189"/>
      <c r="F361" s="189" t="str">
        <f t="shared" si="29"/>
        <v/>
      </c>
      <c r="G361" s="189" t="str">
        <f t="shared" si="30"/>
        <v/>
      </c>
      <c r="H361" s="189" t="str">
        <f t="shared" si="31"/>
        <v/>
      </c>
    </row>
    <row r="362" spans="1:8">
      <c r="A362" s="185" t="str">
        <f t="shared" si="26"/>
        <v/>
      </c>
      <c r="B362" s="186" t="str">
        <f t="shared" si="27"/>
        <v/>
      </c>
      <c r="C362" s="187" t="str">
        <f t="shared" si="28"/>
        <v/>
      </c>
      <c r="D362" s="190"/>
      <c r="E362" s="189"/>
      <c r="F362" s="189" t="str">
        <f t="shared" si="29"/>
        <v/>
      </c>
      <c r="G362" s="189" t="str">
        <f t="shared" si="30"/>
        <v/>
      </c>
      <c r="H362" s="189" t="str">
        <f t="shared" si="31"/>
        <v/>
      </c>
    </row>
    <row r="363" spans="1:8">
      <c r="A363" s="185" t="str">
        <f t="shared" si="26"/>
        <v/>
      </c>
      <c r="B363" s="186" t="str">
        <f t="shared" si="27"/>
        <v/>
      </c>
      <c r="C363" s="187" t="str">
        <f t="shared" si="28"/>
        <v/>
      </c>
      <c r="D363" s="190"/>
      <c r="E363" s="189"/>
      <c r="F363" s="189" t="str">
        <f t="shared" si="29"/>
        <v/>
      </c>
      <c r="G363" s="189" t="str">
        <f t="shared" si="30"/>
        <v/>
      </c>
      <c r="H363" s="189" t="str">
        <f t="shared" si="31"/>
        <v/>
      </c>
    </row>
    <row r="364" spans="1:8">
      <c r="A364" s="185" t="str">
        <f t="shared" si="26"/>
        <v/>
      </c>
      <c r="B364" s="186" t="str">
        <f t="shared" si="27"/>
        <v/>
      </c>
      <c r="C364" s="187" t="str">
        <f t="shared" si="28"/>
        <v/>
      </c>
      <c r="D364" s="190"/>
      <c r="E364" s="189"/>
      <c r="F364" s="189" t="str">
        <f t="shared" si="29"/>
        <v/>
      </c>
      <c r="G364" s="189" t="str">
        <f t="shared" si="30"/>
        <v/>
      </c>
      <c r="H364" s="189" t="str">
        <f t="shared" si="31"/>
        <v/>
      </c>
    </row>
    <row r="365" spans="1:8">
      <c r="A365" s="185" t="str">
        <f t="shared" si="26"/>
        <v/>
      </c>
      <c r="B365" s="186" t="str">
        <f t="shared" si="27"/>
        <v/>
      </c>
      <c r="C365" s="187" t="str">
        <f t="shared" si="28"/>
        <v/>
      </c>
      <c r="D365" s="190"/>
      <c r="E365" s="189"/>
      <c r="F365" s="189" t="str">
        <f t="shared" si="29"/>
        <v/>
      </c>
      <c r="G365" s="189" t="str">
        <f t="shared" si="30"/>
        <v/>
      </c>
      <c r="H365" s="189" t="str">
        <f t="shared" si="31"/>
        <v/>
      </c>
    </row>
    <row r="366" spans="1:8">
      <c r="A366" s="185" t="str">
        <f t="shared" si="26"/>
        <v/>
      </c>
      <c r="B366" s="186" t="str">
        <f t="shared" si="27"/>
        <v/>
      </c>
      <c r="C366" s="187" t="str">
        <f t="shared" si="28"/>
        <v/>
      </c>
      <c r="D366" s="190"/>
      <c r="E366" s="189"/>
      <c r="F366" s="189" t="str">
        <f t="shared" si="29"/>
        <v/>
      </c>
      <c r="G366" s="189" t="str">
        <f t="shared" si="30"/>
        <v/>
      </c>
      <c r="H366" s="189" t="str">
        <f t="shared" si="31"/>
        <v/>
      </c>
    </row>
    <row r="367" spans="1:8">
      <c r="A367" s="185" t="str">
        <f t="shared" si="26"/>
        <v/>
      </c>
      <c r="B367" s="186" t="str">
        <f t="shared" si="27"/>
        <v/>
      </c>
      <c r="C367" s="187" t="str">
        <f t="shared" si="28"/>
        <v/>
      </c>
      <c r="D367" s="190"/>
      <c r="E367" s="189"/>
      <c r="F367" s="189" t="str">
        <f t="shared" si="29"/>
        <v/>
      </c>
      <c r="G367" s="189" t="str">
        <f t="shared" si="30"/>
        <v/>
      </c>
      <c r="H367" s="189" t="str">
        <f t="shared" si="31"/>
        <v/>
      </c>
    </row>
    <row r="368" spans="1:8">
      <c r="A368" s="185" t="str">
        <f t="shared" si="26"/>
        <v/>
      </c>
      <c r="B368" s="186" t="str">
        <f t="shared" si="27"/>
        <v/>
      </c>
      <c r="C368" s="187" t="str">
        <f t="shared" si="28"/>
        <v/>
      </c>
      <c r="D368" s="190"/>
      <c r="E368" s="189"/>
      <c r="F368" s="189" t="str">
        <f t="shared" si="29"/>
        <v/>
      </c>
      <c r="G368" s="189" t="str">
        <f t="shared" si="30"/>
        <v/>
      </c>
      <c r="H368" s="189" t="str">
        <f t="shared" si="31"/>
        <v/>
      </c>
    </row>
    <row r="369" spans="1:8">
      <c r="A369" s="185" t="str">
        <f t="shared" si="26"/>
        <v/>
      </c>
      <c r="B369" s="186" t="str">
        <f t="shared" si="27"/>
        <v/>
      </c>
      <c r="C369" s="187" t="str">
        <f t="shared" si="28"/>
        <v/>
      </c>
      <c r="D369" s="190"/>
      <c r="E369" s="189"/>
      <c r="F369" s="189" t="str">
        <f t="shared" si="29"/>
        <v/>
      </c>
      <c r="G369" s="189" t="str">
        <f t="shared" si="30"/>
        <v/>
      </c>
      <c r="H369" s="189" t="str">
        <f t="shared" si="31"/>
        <v/>
      </c>
    </row>
    <row r="370" spans="1:8">
      <c r="A370" s="185" t="str">
        <f t="shared" si="26"/>
        <v/>
      </c>
      <c r="B370" s="186" t="str">
        <f t="shared" si="27"/>
        <v/>
      </c>
      <c r="C370" s="187" t="str">
        <f t="shared" si="28"/>
        <v/>
      </c>
      <c r="D370" s="190"/>
      <c r="E370" s="189"/>
      <c r="F370" s="189" t="str">
        <f t="shared" si="29"/>
        <v/>
      </c>
      <c r="G370" s="189" t="str">
        <f t="shared" si="30"/>
        <v/>
      </c>
      <c r="H370" s="189" t="str">
        <f t="shared" si="31"/>
        <v/>
      </c>
    </row>
    <row r="371" spans="1:8">
      <c r="A371" s="185" t="str">
        <f t="shared" si="26"/>
        <v/>
      </c>
      <c r="B371" s="186" t="str">
        <f t="shared" si="27"/>
        <v/>
      </c>
      <c r="C371" s="187" t="str">
        <f t="shared" si="28"/>
        <v/>
      </c>
      <c r="D371" s="190"/>
      <c r="E371" s="189"/>
      <c r="F371" s="189" t="str">
        <f t="shared" si="29"/>
        <v/>
      </c>
      <c r="G371" s="189" t="str">
        <f t="shared" si="30"/>
        <v/>
      </c>
      <c r="H371" s="189" t="str">
        <f t="shared" si="31"/>
        <v/>
      </c>
    </row>
    <row r="372" spans="1:8">
      <c r="A372" s="185" t="str">
        <f t="shared" si="26"/>
        <v/>
      </c>
      <c r="B372" s="186" t="str">
        <f t="shared" si="27"/>
        <v/>
      </c>
      <c r="C372" s="187" t="str">
        <f t="shared" si="28"/>
        <v/>
      </c>
      <c r="D372" s="190"/>
      <c r="E372" s="189"/>
      <c r="F372" s="189" t="str">
        <f t="shared" si="29"/>
        <v/>
      </c>
      <c r="G372" s="189" t="str">
        <f t="shared" si="30"/>
        <v/>
      </c>
      <c r="H372" s="189" t="str">
        <f t="shared" si="31"/>
        <v/>
      </c>
    </row>
    <row r="373" spans="1:8">
      <c r="A373" s="185" t="str">
        <f t="shared" si="26"/>
        <v/>
      </c>
      <c r="B373" s="186" t="str">
        <f t="shared" si="27"/>
        <v/>
      </c>
      <c r="C373" s="187" t="str">
        <f t="shared" si="28"/>
        <v/>
      </c>
      <c r="D373" s="190"/>
      <c r="E373" s="189"/>
      <c r="F373" s="189" t="str">
        <f t="shared" si="29"/>
        <v/>
      </c>
      <c r="G373" s="189" t="str">
        <f t="shared" si="30"/>
        <v/>
      </c>
      <c r="H373" s="189" t="str">
        <f t="shared" si="31"/>
        <v/>
      </c>
    </row>
    <row r="374" spans="1:8">
      <c r="A374" s="185" t="str">
        <f t="shared" si="26"/>
        <v/>
      </c>
      <c r="B374" s="186" t="str">
        <f t="shared" si="27"/>
        <v/>
      </c>
      <c r="C374" s="187" t="str">
        <f t="shared" si="28"/>
        <v/>
      </c>
      <c r="D374" s="190"/>
      <c r="E374" s="189"/>
      <c r="F374" s="189" t="str">
        <f t="shared" si="29"/>
        <v/>
      </c>
      <c r="G374" s="189" t="str">
        <f t="shared" si="30"/>
        <v/>
      </c>
      <c r="H374" s="189" t="str">
        <f t="shared" si="31"/>
        <v/>
      </c>
    </row>
    <row r="375" spans="1:8">
      <c r="A375" s="185" t="str">
        <f t="shared" si="26"/>
        <v/>
      </c>
      <c r="B375" s="186" t="str">
        <f t="shared" si="27"/>
        <v/>
      </c>
      <c r="C375" s="187" t="str">
        <f t="shared" si="28"/>
        <v/>
      </c>
      <c r="D375" s="190"/>
      <c r="E375" s="189"/>
      <c r="F375" s="189" t="str">
        <f t="shared" si="29"/>
        <v/>
      </c>
      <c r="G375" s="189" t="str">
        <f t="shared" si="30"/>
        <v/>
      </c>
      <c r="H375" s="189" t="str">
        <f t="shared" si="31"/>
        <v/>
      </c>
    </row>
    <row r="376" spans="1:8">
      <c r="A376" s="185" t="str">
        <f t="shared" si="26"/>
        <v/>
      </c>
      <c r="B376" s="186" t="str">
        <f t="shared" si="27"/>
        <v/>
      </c>
      <c r="C376" s="187" t="str">
        <f t="shared" si="28"/>
        <v/>
      </c>
      <c r="D376" s="190"/>
      <c r="E376" s="189"/>
      <c r="F376" s="189" t="str">
        <f t="shared" si="29"/>
        <v/>
      </c>
      <c r="G376" s="189" t="str">
        <f t="shared" si="30"/>
        <v/>
      </c>
      <c r="H376" s="189" t="str">
        <f t="shared" si="31"/>
        <v/>
      </c>
    </row>
    <row r="377" spans="1:8">
      <c r="A377" s="185" t="str">
        <f t="shared" si="26"/>
        <v/>
      </c>
      <c r="B377" s="186" t="str">
        <f t="shared" si="27"/>
        <v/>
      </c>
      <c r="C377" s="187" t="str">
        <f t="shared" si="28"/>
        <v/>
      </c>
      <c r="D377" s="190"/>
      <c r="E377" s="189"/>
      <c r="F377" s="189" t="str">
        <f t="shared" si="29"/>
        <v/>
      </c>
      <c r="G377" s="189" t="str">
        <f t="shared" si="30"/>
        <v/>
      </c>
      <c r="H377" s="189" t="str">
        <f t="shared" si="31"/>
        <v/>
      </c>
    </row>
    <row r="378" spans="1:8">
      <c r="A378" s="185" t="str">
        <f t="shared" si="26"/>
        <v/>
      </c>
      <c r="B378" s="186" t="str">
        <f t="shared" si="27"/>
        <v/>
      </c>
      <c r="C378" s="187" t="str">
        <f t="shared" si="28"/>
        <v/>
      </c>
      <c r="D378" s="190"/>
      <c r="E378" s="189"/>
      <c r="F378" s="189" t="str">
        <f t="shared" si="29"/>
        <v/>
      </c>
      <c r="G378" s="189" t="str">
        <f t="shared" si="30"/>
        <v/>
      </c>
      <c r="H378" s="189" t="str">
        <f t="shared" si="31"/>
        <v/>
      </c>
    </row>
    <row r="379" spans="1:8">
      <c r="A379" s="185" t="str">
        <f t="shared" si="26"/>
        <v/>
      </c>
      <c r="B379" s="186" t="str">
        <f t="shared" si="27"/>
        <v/>
      </c>
      <c r="C379" s="187" t="str">
        <f t="shared" si="28"/>
        <v/>
      </c>
      <c r="D379" s="190"/>
      <c r="E379" s="189"/>
      <c r="F379" s="189" t="str">
        <f t="shared" si="29"/>
        <v/>
      </c>
      <c r="G379" s="189" t="str">
        <f t="shared" si="30"/>
        <v/>
      </c>
      <c r="H379" s="189" t="str">
        <f t="shared" si="31"/>
        <v/>
      </c>
    </row>
    <row r="380" spans="1:8">
      <c r="A380" s="185" t="str">
        <f t="shared" si="26"/>
        <v/>
      </c>
      <c r="B380" s="186" t="str">
        <f t="shared" si="27"/>
        <v/>
      </c>
      <c r="C380" s="187" t="str">
        <f t="shared" si="28"/>
        <v/>
      </c>
      <c r="D380" s="190"/>
      <c r="E380" s="189"/>
      <c r="F380" s="189" t="str">
        <f t="shared" si="29"/>
        <v/>
      </c>
      <c r="G380" s="189" t="str">
        <f t="shared" si="30"/>
        <v/>
      </c>
      <c r="H380" s="189" t="str">
        <f t="shared" si="31"/>
        <v/>
      </c>
    </row>
    <row r="381" spans="1:8">
      <c r="A381" s="185" t="str">
        <f t="shared" ref="A381:A444" si="32">IF(H380="","",IF(roundOpt,IF(OR(A380&gt;=nper,ROUND(H380,2)&lt;=0),"",A380+1),IF(OR(A380&gt;=nper,H380&lt;=0),"",A380+1)))</f>
        <v/>
      </c>
      <c r="B381" s="186" t="str">
        <f t="shared" ref="B381:B444" si="33">IF(A381="","",IF(OR(periods_per_year=26,periods_per_year=52),IF(periods_per_year=26,IF(A381=1,fpdate,B380+14),IF(periods_per_year=52,IF(A381=1,fpdate,B380+7),"n/a")),IF(periods_per_year=24,DATE(YEAR(fpdate),MONTH(fpdate)+(A381-1)/2+IF(AND(DAY(fpdate)&gt;=15,MOD(A381,2)=0),1,0),IF(MOD(A381,2)=0,IF(DAY(fpdate)&gt;=15,DAY(fpdate)-14,DAY(fpdate)+14),DAY(fpdate))),IF(DAY(DATE(YEAR(fpdate),MONTH(fpdate)+(A381-1)*months_per_period,DAY(fpdate)))&lt;&gt;DAY(fpdate),DATE(YEAR(fpdate),MONTH(fpdate)+(A381-1)*months_per_period+1,0),DATE(YEAR(fpdate),MONTH(fpdate)+(A381-1)*months_per_period,DAY(fpdate))))))</f>
        <v/>
      </c>
      <c r="C381" s="187" t="str">
        <f t="shared" ref="C381:C444" si="34">IF(A381="","",IF(roundOpt,IF(OR(A381=nper,payment&gt;ROUND((1+rate)*H380,2)),ROUND((1+rate)*H380,2),payment),IF(OR(A381=nper,payment&gt;(1+rate)*H380),(1+rate)*H380,payment)))</f>
        <v/>
      </c>
      <c r="D381" s="190"/>
      <c r="E381" s="189"/>
      <c r="F381" s="189" t="str">
        <f t="shared" ref="F381:F444" si="35">IF(A381="","",IF(AND(A381=1,pmtType=1),0,IF(roundOpt,ROUND(rate*H380,2),rate*H380)))</f>
        <v/>
      </c>
      <c r="G381" s="189" t="str">
        <f t="shared" ref="G381:G444" si="36">IF(A381="","",C381-F381+D381)</f>
        <v/>
      </c>
      <c r="H381" s="189" t="str">
        <f t="shared" ref="H381:H444" si="37">IF(A381="","",H380-G381)</f>
        <v/>
      </c>
    </row>
    <row r="382" spans="1:8">
      <c r="A382" s="185" t="str">
        <f t="shared" si="32"/>
        <v/>
      </c>
      <c r="B382" s="186" t="str">
        <f t="shared" si="33"/>
        <v/>
      </c>
      <c r="C382" s="187" t="str">
        <f t="shared" si="34"/>
        <v/>
      </c>
      <c r="D382" s="190"/>
      <c r="E382" s="189"/>
      <c r="F382" s="189" t="str">
        <f t="shared" si="35"/>
        <v/>
      </c>
      <c r="G382" s="189" t="str">
        <f t="shared" si="36"/>
        <v/>
      </c>
      <c r="H382" s="189" t="str">
        <f t="shared" si="37"/>
        <v/>
      </c>
    </row>
    <row r="383" spans="1:8">
      <c r="A383" s="185" t="str">
        <f t="shared" si="32"/>
        <v/>
      </c>
      <c r="B383" s="186" t="str">
        <f t="shared" si="33"/>
        <v/>
      </c>
      <c r="C383" s="187" t="str">
        <f t="shared" si="34"/>
        <v/>
      </c>
      <c r="D383" s="190"/>
      <c r="E383" s="189"/>
      <c r="F383" s="189" t="str">
        <f t="shared" si="35"/>
        <v/>
      </c>
      <c r="G383" s="189" t="str">
        <f t="shared" si="36"/>
        <v/>
      </c>
      <c r="H383" s="189" t="str">
        <f t="shared" si="37"/>
        <v/>
      </c>
    </row>
    <row r="384" spans="1:8">
      <c r="A384" s="185" t="str">
        <f t="shared" si="32"/>
        <v/>
      </c>
      <c r="B384" s="186" t="str">
        <f t="shared" si="33"/>
        <v/>
      </c>
      <c r="C384" s="187" t="str">
        <f t="shared" si="34"/>
        <v/>
      </c>
      <c r="D384" s="190"/>
      <c r="E384" s="189"/>
      <c r="F384" s="189" t="str">
        <f t="shared" si="35"/>
        <v/>
      </c>
      <c r="G384" s="189" t="str">
        <f t="shared" si="36"/>
        <v/>
      </c>
      <c r="H384" s="189" t="str">
        <f t="shared" si="37"/>
        <v/>
      </c>
    </row>
    <row r="385" spans="1:8">
      <c r="A385" s="185" t="str">
        <f t="shared" si="32"/>
        <v/>
      </c>
      <c r="B385" s="186" t="str">
        <f t="shared" si="33"/>
        <v/>
      </c>
      <c r="C385" s="187" t="str">
        <f t="shared" si="34"/>
        <v/>
      </c>
      <c r="D385" s="190"/>
      <c r="E385" s="189"/>
      <c r="F385" s="189" t="str">
        <f t="shared" si="35"/>
        <v/>
      </c>
      <c r="G385" s="189" t="str">
        <f t="shared" si="36"/>
        <v/>
      </c>
      <c r="H385" s="189" t="str">
        <f t="shared" si="37"/>
        <v/>
      </c>
    </row>
    <row r="386" spans="1:8">
      <c r="A386" s="185" t="str">
        <f t="shared" si="32"/>
        <v/>
      </c>
      <c r="B386" s="186" t="str">
        <f t="shared" si="33"/>
        <v/>
      </c>
      <c r="C386" s="187" t="str">
        <f t="shared" si="34"/>
        <v/>
      </c>
      <c r="D386" s="190"/>
      <c r="E386" s="189"/>
      <c r="F386" s="189" t="str">
        <f t="shared" si="35"/>
        <v/>
      </c>
      <c r="G386" s="189" t="str">
        <f t="shared" si="36"/>
        <v/>
      </c>
      <c r="H386" s="189" t="str">
        <f t="shared" si="37"/>
        <v/>
      </c>
    </row>
    <row r="387" spans="1:8">
      <c r="A387" s="185" t="str">
        <f t="shared" si="32"/>
        <v/>
      </c>
      <c r="B387" s="186" t="str">
        <f t="shared" si="33"/>
        <v/>
      </c>
      <c r="C387" s="187" t="str">
        <f t="shared" si="34"/>
        <v/>
      </c>
      <c r="D387" s="190"/>
      <c r="E387" s="189"/>
      <c r="F387" s="189" t="str">
        <f t="shared" si="35"/>
        <v/>
      </c>
      <c r="G387" s="189" t="str">
        <f t="shared" si="36"/>
        <v/>
      </c>
      <c r="H387" s="189" t="str">
        <f t="shared" si="37"/>
        <v/>
      </c>
    </row>
    <row r="388" spans="1:8">
      <c r="A388" s="185" t="str">
        <f t="shared" si="32"/>
        <v/>
      </c>
      <c r="B388" s="186" t="str">
        <f t="shared" si="33"/>
        <v/>
      </c>
      <c r="C388" s="187" t="str">
        <f t="shared" si="34"/>
        <v/>
      </c>
      <c r="D388" s="190"/>
      <c r="E388" s="189"/>
      <c r="F388" s="189" t="str">
        <f t="shared" si="35"/>
        <v/>
      </c>
      <c r="G388" s="189" t="str">
        <f t="shared" si="36"/>
        <v/>
      </c>
      <c r="H388" s="189" t="str">
        <f t="shared" si="37"/>
        <v/>
      </c>
    </row>
    <row r="389" spans="1:8">
      <c r="A389" s="185" t="str">
        <f t="shared" si="32"/>
        <v/>
      </c>
      <c r="B389" s="186" t="str">
        <f t="shared" si="33"/>
        <v/>
      </c>
      <c r="C389" s="187" t="str">
        <f t="shared" si="34"/>
        <v/>
      </c>
      <c r="D389" s="190"/>
      <c r="E389" s="189"/>
      <c r="F389" s="189" t="str">
        <f t="shared" si="35"/>
        <v/>
      </c>
      <c r="G389" s="189" t="str">
        <f t="shared" si="36"/>
        <v/>
      </c>
      <c r="H389" s="189" t="str">
        <f t="shared" si="37"/>
        <v/>
      </c>
    </row>
    <row r="390" spans="1:8">
      <c r="A390" s="185" t="str">
        <f t="shared" si="32"/>
        <v/>
      </c>
      <c r="B390" s="186" t="str">
        <f t="shared" si="33"/>
        <v/>
      </c>
      <c r="C390" s="187" t="str">
        <f t="shared" si="34"/>
        <v/>
      </c>
      <c r="D390" s="190"/>
      <c r="E390" s="189"/>
      <c r="F390" s="189" t="str">
        <f t="shared" si="35"/>
        <v/>
      </c>
      <c r="G390" s="189" t="str">
        <f t="shared" si="36"/>
        <v/>
      </c>
      <c r="H390" s="189" t="str">
        <f t="shared" si="37"/>
        <v/>
      </c>
    </row>
    <row r="391" spans="1:8">
      <c r="A391" s="185" t="str">
        <f t="shared" si="32"/>
        <v/>
      </c>
      <c r="B391" s="186" t="str">
        <f t="shared" si="33"/>
        <v/>
      </c>
      <c r="C391" s="187" t="str">
        <f t="shared" si="34"/>
        <v/>
      </c>
      <c r="D391" s="190"/>
      <c r="E391" s="189"/>
      <c r="F391" s="189" t="str">
        <f t="shared" si="35"/>
        <v/>
      </c>
      <c r="G391" s="189" t="str">
        <f t="shared" si="36"/>
        <v/>
      </c>
      <c r="H391" s="189" t="str">
        <f t="shared" si="37"/>
        <v/>
      </c>
    </row>
    <row r="392" spans="1:8">
      <c r="A392" s="185" t="str">
        <f t="shared" si="32"/>
        <v/>
      </c>
      <c r="B392" s="186" t="str">
        <f t="shared" si="33"/>
        <v/>
      </c>
      <c r="C392" s="187" t="str">
        <f t="shared" si="34"/>
        <v/>
      </c>
      <c r="D392" s="190"/>
      <c r="E392" s="189"/>
      <c r="F392" s="189" t="str">
        <f t="shared" si="35"/>
        <v/>
      </c>
      <c r="G392" s="189" t="str">
        <f t="shared" si="36"/>
        <v/>
      </c>
      <c r="H392" s="189" t="str">
        <f t="shared" si="37"/>
        <v/>
      </c>
    </row>
    <row r="393" spans="1:8">
      <c r="A393" s="185" t="str">
        <f t="shared" si="32"/>
        <v/>
      </c>
      <c r="B393" s="186" t="str">
        <f t="shared" si="33"/>
        <v/>
      </c>
      <c r="C393" s="187" t="str">
        <f t="shared" si="34"/>
        <v/>
      </c>
      <c r="D393" s="190"/>
      <c r="E393" s="189"/>
      <c r="F393" s="189" t="str">
        <f t="shared" si="35"/>
        <v/>
      </c>
      <c r="G393" s="189" t="str">
        <f t="shared" si="36"/>
        <v/>
      </c>
      <c r="H393" s="189" t="str">
        <f t="shared" si="37"/>
        <v/>
      </c>
    </row>
    <row r="394" spans="1:8">
      <c r="A394" s="185" t="str">
        <f t="shared" si="32"/>
        <v/>
      </c>
      <c r="B394" s="186" t="str">
        <f t="shared" si="33"/>
        <v/>
      </c>
      <c r="C394" s="187" t="str">
        <f t="shared" si="34"/>
        <v/>
      </c>
      <c r="D394" s="190"/>
      <c r="E394" s="189"/>
      <c r="F394" s="189" t="str">
        <f t="shared" si="35"/>
        <v/>
      </c>
      <c r="G394" s="189" t="str">
        <f t="shared" si="36"/>
        <v/>
      </c>
      <c r="H394" s="189" t="str">
        <f t="shared" si="37"/>
        <v/>
      </c>
    </row>
    <row r="395" spans="1:8">
      <c r="A395" s="185" t="str">
        <f t="shared" si="32"/>
        <v/>
      </c>
      <c r="B395" s="186" t="str">
        <f t="shared" si="33"/>
        <v/>
      </c>
      <c r="C395" s="187" t="str">
        <f t="shared" si="34"/>
        <v/>
      </c>
      <c r="D395" s="190"/>
      <c r="E395" s="189"/>
      <c r="F395" s="189" t="str">
        <f t="shared" si="35"/>
        <v/>
      </c>
      <c r="G395" s="189" t="str">
        <f t="shared" si="36"/>
        <v/>
      </c>
      <c r="H395" s="189" t="str">
        <f t="shared" si="37"/>
        <v/>
      </c>
    </row>
    <row r="396" spans="1:8">
      <c r="A396" s="185" t="str">
        <f t="shared" si="32"/>
        <v/>
      </c>
      <c r="B396" s="186" t="str">
        <f t="shared" si="33"/>
        <v/>
      </c>
      <c r="C396" s="187" t="str">
        <f t="shared" si="34"/>
        <v/>
      </c>
      <c r="D396" s="190"/>
      <c r="E396" s="189"/>
      <c r="F396" s="189" t="str">
        <f t="shared" si="35"/>
        <v/>
      </c>
      <c r="G396" s="189" t="str">
        <f t="shared" si="36"/>
        <v/>
      </c>
      <c r="H396" s="189" t="str">
        <f t="shared" si="37"/>
        <v/>
      </c>
    </row>
    <row r="397" spans="1:8">
      <c r="A397" s="185" t="str">
        <f t="shared" si="32"/>
        <v/>
      </c>
      <c r="B397" s="186" t="str">
        <f t="shared" si="33"/>
        <v/>
      </c>
      <c r="C397" s="187" t="str">
        <f t="shared" si="34"/>
        <v/>
      </c>
      <c r="D397" s="190"/>
      <c r="E397" s="189"/>
      <c r="F397" s="189" t="str">
        <f t="shared" si="35"/>
        <v/>
      </c>
      <c r="G397" s="189" t="str">
        <f t="shared" si="36"/>
        <v/>
      </c>
      <c r="H397" s="189" t="str">
        <f t="shared" si="37"/>
        <v/>
      </c>
    </row>
    <row r="398" spans="1:8">
      <c r="A398" s="185" t="str">
        <f t="shared" si="32"/>
        <v/>
      </c>
      <c r="B398" s="186" t="str">
        <f t="shared" si="33"/>
        <v/>
      </c>
      <c r="C398" s="187" t="str">
        <f t="shared" si="34"/>
        <v/>
      </c>
      <c r="D398" s="190"/>
      <c r="E398" s="189"/>
      <c r="F398" s="189" t="str">
        <f t="shared" si="35"/>
        <v/>
      </c>
      <c r="G398" s="189" t="str">
        <f t="shared" si="36"/>
        <v/>
      </c>
      <c r="H398" s="189" t="str">
        <f t="shared" si="37"/>
        <v/>
      </c>
    </row>
    <row r="399" spans="1:8">
      <c r="A399" s="185" t="str">
        <f t="shared" si="32"/>
        <v/>
      </c>
      <c r="B399" s="186" t="str">
        <f t="shared" si="33"/>
        <v/>
      </c>
      <c r="C399" s="187" t="str">
        <f t="shared" si="34"/>
        <v/>
      </c>
      <c r="D399" s="190"/>
      <c r="E399" s="189"/>
      <c r="F399" s="189" t="str">
        <f t="shared" si="35"/>
        <v/>
      </c>
      <c r="G399" s="189" t="str">
        <f t="shared" si="36"/>
        <v/>
      </c>
      <c r="H399" s="189" t="str">
        <f t="shared" si="37"/>
        <v/>
      </c>
    </row>
    <row r="400" spans="1:8">
      <c r="A400" s="185" t="str">
        <f t="shared" si="32"/>
        <v/>
      </c>
      <c r="B400" s="186" t="str">
        <f t="shared" si="33"/>
        <v/>
      </c>
      <c r="C400" s="187" t="str">
        <f t="shared" si="34"/>
        <v/>
      </c>
      <c r="D400" s="190"/>
      <c r="E400" s="189"/>
      <c r="F400" s="189" t="str">
        <f t="shared" si="35"/>
        <v/>
      </c>
      <c r="G400" s="189" t="str">
        <f t="shared" si="36"/>
        <v/>
      </c>
      <c r="H400" s="189" t="str">
        <f t="shared" si="37"/>
        <v/>
      </c>
    </row>
    <row r="401" spans="1:8">
      <c r="A401" s="185" t="str">
        <f t="shared" si="32"/>
        <v/>
      </c>
      <c r="B401" s="186" t="str">
        <f t="shared" si="33"/>
        <v/>
      </c>
      <c r="C401" s="187" t="str">
        <f t="shared" si="34"/>
        <v/>
      </c>
      <c r="D401" s="190"/>
      <c r="E401" s="189"/>
      <c r="F401" s="189" t="str">
        <f t="shared" si="35"/>
        <v/>
      </c>
      <c r="G401" s="189" t="str">
        <f t="shared" si="36"/>
        <v/>
      </c>
      <c r="H401" s="189" t="str">
        <f t="shared" si="37"/>
        <v/>
      </c>
    </row>
    <row r="402" spans="1:8">
      <c r="A402" s="185" t="str">
        <f t="shared" si="32"/>
        <v/>
      </c>
      <c r="B402" s="186" t="str">
        <f t="shared" si="33"/>
        <v/>
      </c>
      <c r="C402" s="187" t="str">
        <f t="shared" si="34"/>
        <v/>
      </c>
      <c r="D402" s="190"/>
      <c r="E402" s="189"/>
      <c r="F402" s="189" t="str">
        <f t="shared" si="35"/>
        <v/>
      </c>
      <c r="G402" s="189" t="str">
        <f t="shared" si="36"/>
        <v/>
      </c>
      <c r="H402" s="189" t="str">
        <f t="shared" si="37"/>
        <v/>
      </c>
    </row>
    <row r="403" spans="1:8">
      <c r="A403" s="185" t="str">
        <f t="shared" si="32"/>
        <v/>
      </c>
      <c r="B403" s="186" t="str">
        <f t="shared" si="33"/>
        <v/>
      </c>
      <c r="C403" s="187" t="str">
        <f t="shared" si="34"/>
        <v/>
      </c>
      <c r="D403" s="190"/>
      <c r="E403" s="189"/>
      <c r="F403" s="189" t="str">
        <f t="shared" si="35"/>
        <v/>
      </c>
      <c r="G403" s="189" t="str">
        <f t="shared" si="36"/>
        <v/>
      </c>
      <c r="H403" s="189" t="str">
        <f t="shared" si="37"/>
        <v/>
      </c>
    </row>
    <row r="404" spans="1:8">
      <c r="A404" s="185" t="str">
        <f t="shared" si="32"/>
        <v/>
      </c>
      <c r="B404" s="186" t="str">
        <f t="shared" si="33"/>
        <v/>
      </c>
      <c r="C404" s="187" t="str">
        <f t="shared" si="34"/>
        <v/>
      </c>
      <c r="D404" s="190"/>
      <c r="E404" s="189"/>
      <c r="F404" s="189" t="str">
        <f t="shared" si="35"/>
        <v/>
      </c>
      <c r="G404" s="189" t="str">
        <f t="shared" si="36"/>
        <v/>
      </c>
      <c r="H404" s="189" t="str">
        <f t="shared" si="37"/>
        <v/>
      </c>
    </row>
    <row r="405" spans="1:8">
      <c r="A405" s="185" t="str">
        <f t="shared" si="32"/>
        <v/>
      </c>
      <c r="B405" s="186" t="str">
        <f t="shared" si="33"/>
        <v/>
      </c>
      <c r="C405" s="187" t="str">
        <f t="shared" si="34"/>
        <v/>
      </c>
      <c r="D405" s="190"/>
      <c r="E405" s="189"/>
      <c r="F405" s="189" t="str">
        <f t="shared" si="35"/>
        <v/>
      </c>
      <c r="G405" s="189" t="str">
        <f t="shared" si="36"/>
        <v/>
      </c>
      <c r="H405" s="189" t="str">
        <f t="shared" si="37"/>
        <v/>
      </c>
    </row>
    <row r="406" spans="1:8">
      <c r="A406" s="185" t="str">
        <f t="shared" si="32"/>
        <v/>
      </c>
      <c r="B406" s="186" t="str">
        <f t="shared" si="33"/>
        <v/>
      </c>
      <c r="C406" s="187" t="str">
        <f t="shared" si="34"/>
        <v/>
      </c>
      <c r="D406" s="190"/>
      <c r="E406" s="189"/>
      <c r="F406" s="189" t="str">
        <f t="shared" si="35"/>
        <v/>
      </c>
      <c r="G406" s="189" t="str">
        <f t="shared" si="36"/>
        <v/>
      </c>
      <c r="H406" s="189" t="str">
        <f t="shared" si="37"/>
        <v/>
      </c>
    </row>
    <row r="407" spans="1:8">
      <c r="A407" s="185" t="str">
        <f t="shared" si="32"/>
        <v/>
      </c>
      <c r="B407" s="186" t="str">
        <f t="shared" si="33"/>
        <v/>
      </c>
      <c r="C407" s="187" t="str">
        <f t="shared" si="34"/>
        <v/>
      </c>
      <c r="D407" s="190"/>
      <c r="E407" s="189"/>
      <c r="F407" s="189" t="str">
        <f t="shared" si="35"/>
        <v/>
      </c>
      <c r="G407" s="189" t="str">
        <f t="shared" si="36"/>
        <v/>
      </c>
      <c r="H407" s="189" t="str">
        <f t="shared" si="37"/>
        <v/>
      </c>
    </row>
    <row r="408" spans="1:8">
      <c r="A408" s="185" t="str">
        <f t="shared" si="32"/>
        <v/>
      </c>
      <c r="B408" s="186" t="str">
        <f t="shared" si="33"/>
        <v/>
      </c>
      <c r="C408" s="187" t="str">
        <f t="shared" si="34"/>
        <v/>
      </c>
      <c r="D408" s="190"/>
      <c r="E408" s="189"/>
      <c r="F408" s="189" t="str">
        <f t="shared" si="35"/>
        <v/>
      </c>
      <c r="G408" s="189" t="str">
        <f t="shared" si="36"/>
        <v/>
      </c>
      <c r="H408" s="189" t="str">
        <f t="shared" si="37"/>
        <v/>
      </c>
    </row>
    <row r="409" spans="1:8">
      <c r="A409" s="185" t="str">
        <f t="shared" si="32"/>
        <v/>
      </c>
      <c r="B409" s="186" t="str">
        <f t="shared" si="33"/>
        <v/>
      </c>
      <c r="C409" s="187" t="str">
        <f t="shared" si="34"/>
        <v/>
      </c>
      <c r="D409" s="190"/>
      <c r="E409" s="189"/>
      <c r="F409" s="189" t="str">
        <f t="shared" si="35"/>
        <v/>
      </c>
      <c r="G409" s="189" t="str">
        <f t="shared" si="36"/>
        <v/>
      </c>
      <c r="H409" s="189" t="str">
        <f t="shared" si="37"/>
        <v/>
      </c>
    </row>
    <row r="410" spans="1:8">
      <c r="A410" s="185" t="str">
        <f t="shared" si="32"/>
        <v/>
      </c>
      <c r="B410" s="186" t="str">
        <f t="shared" si="33"/>
        <v/>
      </c>
      <c r="C410" s="187" t="str">
        <f t="shared" si="34"/>
        <v/>
      </c>
      <c r="D410" s="190"/>
      <c r="E410" s="189"/>
      <c r="F410" s="189" t="str">
        <f t="shared" si="35"/>
        <v/>
      </c>
      <c r="G410" s="189" t="str">
        <f t="shared" si="36"/>
        <v/>
      </c>
      <c r="H410" s="189" t="str">
        <f t="shared" si="37"/>
        <v/>
      </c>
    </row>
    <row r="411" spans="1:8">
      <c r="A411" s="185" t="str">
        <f t="shared" si="32"/>
        <v/>
      </c>
      <c r="B411" s="186" t="str">
        <f t="shared" si="33"/>
        <v/>
      </c>
      <c r="C411" s="187" t="str">
        <f t="shared" si="34"/>
        <v/>
      </c>
      <c r="D411" s="190"/>
      <c r="E411" s="189"/>
      <c r="F411" s="189" t="str">
        <f t="shared" si="35"/>
        <v/>
      </c>
      <c r="G411" s="189" t="str">
        <f t="shared" si="36"/>
        <v/>
      </c>
      <c r="H411" s="189" t="str">
        <f t="shared" si="37"/>
        <v/>
      </c>
    </row>
    <row r="412" spans="1:8">
      <c r="A412" s="185" t="str">
        <f t="shared" si="32"/>
        <v/>
      </c>
      <c r="B412" s="186" t="str">
        <f t="shared" si="33"/>
        <v/>
      </c>
      <c r="C412" s="187" t="str">
        <f t="shared" si="34"/>
        <v/>
      </c>
      <c r="D412" s="190"/>
      <c r="E412" s="189"/>
      <c r="F412" s="189" t="str">
        <f t="shared" si="35"/>
        <v/>
      </c>
      <c r="G412" s="189" t="str">
        <f t="shared" si="36"/>
        <v/>
      </c>
      <c r="H412" s="189" t="str">
        <f t="shared" si="37"/>
        <v/>
      </c>
    </row>
    <row r="413" spans="1:8">
      <c r="A413" s="185" t="str">
        <f t="shared" si="32"/>
        <v/>
      </c>
      <c r="B413" s="186" t="str">
        <f t="shared" si="33"/>
        <v/>
      </c>
      <c r="C413" s="187" t="str">
        <f t="shared" si="34"/>
        <v/>
      </c>
      <c r="D413" s="190"/>
      <c r="E413" s="189"/>
      <c r="F413" s="189" t="str">
        <f t="shared" si="35"/>
        <v/>
      </c>
      <c r="G413" s="189" t="str">
        <f t="shared" si="36"/>
        <v/>
      </c>
      <c r="H413" s="189" t="str">
        <f t="shared" si="37"/>
        <v/>
      </c>
    </row>
    <row r="414" spans="1:8">
      <c r="A414" s="185" t="str">
        <f t="shared" si="32"/>
        <v/>
      </c>
      <c r="B414" s="186" t="str">
        <f t="shared" si="33"/>
        <v/>
      </c>
      <c r="C414" s="187" t="str">
        <f t="shared" si="34"/>
        <v/>
      </c>
      <c r="D414" s="190"/>
      <c r="E414" s="189"/>
      <c r="F414" s="189" t="str">
        <f t="shared" si="35"/>
        <v/>
      </c>
      <c r="G414" s="189" t="str">
        <f t="shared" si="36"/>
        <v/>
      </c>
      <c r="H414" s="189" t="str">
        <f t="shared" si="37"/>
        <v/>
      </c>
    </row>
    <row r="415" spans="1:8">
      <c r="A415" s="185" t="str">
        <f t="shared" si="32"/>
        <v/>
      </c>
      <c r="B415" s="186" t="str">
        <f t="shared" si="33"/>
        <v/>
      </c>
      <c r="C415" s="187" t="str">
        <f t="shared" si="34"/>
        <v/>
      </c>
      <c r="D415" s="190"/>
      <c r="E415" s="189"/>
      <c r="F415" s="189" t="str">
        <f t="shared" si="35"/>
        <v/>
      </c>
      <c r="G415" s="189" t="str">
        <f t="shared" si="36"/>
        <v/>
      </c>
      <c r="H415" s="189" t="str">
        <f t="shared" si="37"/>
        <v/>
      </c>
    </row>
    <row r="416" spans="1:8">
      <c r="A416" s="185" t="str">
        <f t="shared" si="32"/>
        <v/>
      </c>
      <c r="B416" s="186" t="str">
        <f t="shared" si="33"/>
        <v/>
      </c>
      <c r="C416" s="187" t="str">
        <f t="shared" si="34"/>
        <v/>
      </c>
      <c r="D416" s="190"/>
      <c r="E416" s="189"/>
      <c r="F416" s="189" t="str">
        <f t="shared" si="35"/>
        <v/>
      </c>
      <c r="G416" s="189" t="str">
        <f t="shared" si="36"/>
        <v/>
      </c>
      <c r="H416" s="189" t="str">
        <f t="shared" si="37"/>
        <v/>
      </c>
    </row>
    <row r="417" spans="1:8">
      <c r="A417" s="185" t="str">
        <f t="shared" si="32"/>
        <v/>
      </c>
      <c r="B417" s="186" t="str">
        <f t="shared" si="33"/>
        <v/>
      </c>
      <c r="C417" s="187" t="str">
        <f t="shared" si="34"/>
        <v/>
      </c>
      <c r="D417" s="190"/>
      <c r="E417" s="189"/>
      <c r="F417" s="189" t="str">
        <f t="shared" si="35"/>
        <v/>
      </c>
      <c r="G417" s="189" t="str">
        <f t="shared" si="36"/>
        <v/>
      </c>
      <c r="H417" s="189" t="str">
        <f t="shared" si="37"/>
        <v/>
      </c>
    </row>
    <row r="418" spans="1:8">
      <c r="A418" s="185" t="str">
        <f t="shared" si="32"/>
        <v/>
      </c>
      <c r="B418" s="186" t="str">
        <f t="shared" si="33"/>
        <v/>
      </c>
      <c r="C418" s="187" t="str">
        <f t="shared" si="34"/>
        <v/>
      </c>
      <c r="D418" s="190"/>
      <c r="E418" s="189"/>
      <c r="F418" s="189" t="str">
        <f t="shared" si="35"/>
        <v/>
      </c>
      <c r="G418" s="189" t="str">
        <f t="shared" si="36"/>
        <v/>
      </c>
      <c r="H418" s="189" t="str">
        <f t="shared" si="37"/>
        <v/>
      </c>
    </row>
    <row r="419" spans="1:8">
      <c r="A419" s="185" t="str">
        <f t="shared" si="32"/>
        <v/>
      </c>
      <c r="B419" s="186" t="str">
        <f t="shared" si="33"/>
        <v/>
      </c>
      <c r="C419" s="187" t="str">
        <f t="shared" si="34"/>
        <v/>
      </c>
      <c r="D419" s="190"/>
      <c r="E419" s="189"/>
      <c r="F419" s="189" t="str">
        <f t="shared" si="35"/>
        <v/>
      </c>
      <c r="G419" s="189" t="str">
        <f t="shared" si="36"/>
        <v/>
      </c>
      <c r="H419" s="189" t="str">
        <f t="shared" si="37"/>
        <v/>
      </c>
    </row>
    <row r="420" spans="1:8">
      <c r="A420" s="185" t="str">
        <f t="shared" si="32"/>
        <v/>
      </c>
      <c r="B420" s="186" t="str">
        <f t="shared" si="33"/>
        <v/>
      </c>
      <c r="C420" s="187" t="str">
        <f t="shared" si="34"/>
        <v/>
      </c>
      <c r="D420" s="190"/>
      <c r="E420" s="189"/>
      <c r="F420" s="189" t="str">
        <f t="shared" si="35"/>
        <v/>
      </c>
      <c r="G420" s="189" t="str">
        <f t="shared" si="36"/>
        <v/>
      </c>
      <c r="H420" s="189" t="str">
        <f t="shared" si="37"/>
        <v/>
      </c>
    </row>
    <row r="421" spans="1:8">
      <c r="A421" s="185" t="str">
        <f t="shared" si="32"/>
        <v/>
      </c>
      <c r="B421" s="186" t="str">
        <f t="shared" si="33"/>
        <v/>
      </c>
      <c r="C421" s="187" t="str">
        <f t="shared" si="34"/>
        <v/>
      </c>
      <c r="D421" s="190"/>
      <c r="E421" s="189"/>
      <c r="F421" s="189" t="str">
        <f t="shared" si="35"/>
        <v/>
      </c>
      <c r="G421" s="189" t="str">
        <f t="shared" si="36"/>
        <v/>
      </c>
      <c r="H421" s="189" t="str">
        <f t="shared" si="37"/>
        <v/>
      </c>
    </row>
    <row r="422" spans="1:8">
      <c r="A422" s="185" t="str">
        <f t="shared" si="32"/>
        <v/>
      </c>
      <c r="B422" s="186" t="str">
        <f t="shared" si="33"/>
        <v/>
      </c>
      <c r="C422" s="187" t="str">
        <f t="shared" si="34"/>
        <v/>
      </c>
      <c r="D422" s="190"/>
      <c r="E422" s="189"/>
      <c r="F422" s="189" t="str">
        <f t="shared" si="35"/>
        <v/>
      </c>
      <c r="G422" s="189" t="str">
        <f t="shared" si="36"/>
        <v/>
      </c>
      <c r="H422" s="189" t="str">
        <f t="shared" si="37"/>
        <v/>
      </c>
    </row>
    <row r="423" spans="1:8">
      <c r="A423" s="185" t="str">
        <f t="shared" si="32"/>
        <v/>
      </c>
      <c r="B423" s="186" t="str">
        <f t="shared" si="33"/>
        <v/>
      </c>
      <c r="C423" s="187" t="str">
        <f t="shared" si="34"/>
        <v/>
      </c>
      <c r="D423" s="190"/>
      <c r="E423" s="189"/>
      <c r="F423" s="189" t="str">
        <f t="shared" si="35"/>
        <v/>
      </c>
      <c r="G423" s="189" t="str">
        <f t="shared" si="36"/>
        <v/>
      </c>
      <c r="H423" s="189" t="str">
        <f t="shared" si="37"/>
        <v/>
      </c>
    </row>
    <row r="424" spans="1:8">
      <c r="A424" s="185" t="str">
        <f t="shared" si="32"/>
        <v/>
      </c>
      <c r="B424" s="186" t="str">
        <f t="shared" si="33"/>
        <v/>
      </c>
      <c r="C424" s="187" t="str">
        <f t="shared" si="34"/>
        <v/>
      </c>
      <c r="D424" s="190"/>
      <c r="E424" s="189"/>
      <c r="F424" s="189" t="str">
        <f t="shared" si="35"/>
        <v/>
      </c>
      <c r="G424" s="189" t="str">
        <f t="shared" si="36"/>
        <v/>
      </c>
      <c r="H424" s="189" t="str">
        <f t="shared" si="37"/>
        <v/>
      </c>
    </row>
    <row r="425" spans="1:8">
      <c r="A425" s="185" t="str">
        <f t="shared" si="32"/>
        <v/>
      </c>
      <c r="B425" s="186" t="str">
        <f t="shared" si="33"/>
        <v/>
      </c>
      <c r="C425" s="187" t="str">
        <f t="shared" si="34"/>
        <v/>
      </c>
      <c r="D425" s="190"/>
      <c r="E425" s="189"/>
      <c r="F425" s="189" t="str">
        <f t="shared" si="35"/>
        <v/>
      </c>
      <c r="G425" s="189" t="str">
        <f t="shared" si="36"/>
        <v/>
      </c>
      <c r="H425" s="189" t="str">
        <f t="shared" si="37"/>
        <v/>
      </c>
    </row>
    <row r="426" spans="1:8">
      <c r="A426" s="185" t="str">
        <f t="shared" si="32"/>
        <v/>
      </c>
      <c r="B426" s="186" t="str">
        <f t="shared" si="33"/>
        <v/>
      </c>
      <c r="C426" s="187" t="str">
        <f t="shared" si="34"/>
        <v/>
      </c>
      <c r="D426" s="190"/>
      <c r="E426" s="189"/>
      <c r="F426" s="189" t="str">
        <f t="shared" si="35"/>
        <v/>
      </c>
      <c r="G426" s="189" t="str">
        <f t="shared" si="36"/>
        <v/>
      </c>
      <c r="H426" s="189" t="str">
        <f t="shared" si="37"/>
        <v/>
      </c>
    </row>
    <row r="427" spans="1:8">
      <c r="A427" s="185" t="str">
        <f t="shared" si="32"/>
        <v/>
      </c>
      <c r="B427" s="186" t="str">
        <f t="shared" si="33"/>
        <v/>
      </c>
      <c r="C427" s="187" t="str">
        <f t="shared" si="34"/>
        <v/>
      </c>
      <c r="D427" s="190"/>
      <c r="E427" s="189"/>
      <c r="F427" s="189" t="str">
        <f t="shared" si="35"/>
        <v/>
      </c>
      <c r="G427" s="189" t="str">
        <f t="shared" si="36"/>
        <v/>
      </c>
      <c r="H427" s="189" t="str">
        <f t="shared" si="37"/>
        <v/>
      </c>
    </row>
    <row r="428" spans="1:8">
      <c r="A428" s="185" t="str">
        <f t="shared" si="32"/>
        <v/>
      </c>
      <c r="B428" s="186" t="str">
        <f t="shared" si="33"/>
        <v/>
      </c>
      <c r="C428" s="187" t="str">
        <f t="shared" si="34"/>
        <v/>
      </c>
      <c r="D428" s="190"/>
      <c r="E428" s="189"/>
      <c r="F428" s="189" t="str">
        <f t="shared" si="35"/>
        <v/>
      </c>
      <c r="G428" s="189" t="str">
        <f t="shared" si="36"/>
        <v/>
      </c>
      <c r="H428" s="189" t="str">
        <f t="shared" si="37"/>
        <v/>
      </c>
    </row>
    <row r="429" spans="1:8">
      <c r="A429" s="185" t="str">
        <f t="shared" si="32"/>
        <v/>
      </c>
      <c r="B429" s="186" t="str">
        <f t="shared" si="33"/>
        <v/>
      </c>
      <c r="C429" s="187" t="str">
        <f t="shared" si="34"/>
        <v/>
      </c>
      <c r="D429" s="190"/>
      <c r="E429" s="189"/>
      <c r="F429" s="189" t="str">
        <f t="shared" si="35"/>
        <v/>
      </c>
      <c r="G429" s="189" t="str">
        <f t="shared" si="36"/>
        <v/>
      </c>
      <c r="H429" s="189" t="str">
        <f t="shared" si="37"/>
        <v/>
      </c>
    </row>
    <row r="430" spans="1:8">
      <c r="A430" s="185" t="str">
        <f t="shared" si="32"/>
        <v/>
      </c>
      <c r="B430" s="186" t="str">
        <f t="shared" si="33"/>
        <v/>
      </c>
      <c r="C430" s="187" t="str">
        <f t="shared" si="34"/>
        <v/>
      </c>
      <c r="D430" s="190"/>
      <c r="E430" s="189"/>
      <c r="F430" s="189" t="str">
        <f t="shared" si="35"/>
        <v/>
      </c>
      <c r="G430" s="189" t="str">
        <f t="shared" si="36"/>
        <v/>
      </c>
      <c r="H430" s="189" t="str">
        <f t="shared" si="37"/>
        <v/>
      </c>
    </row>
    <row r="431" spans="1:8">
      <c r="A431" s="185" t="str">
        <f t="shared" si="32"/>
        <v/>
      </c>
      <c r="B431" s="186" t="str">
        <f t="shared" si="33"/>
        <v/>
      </c>
      <c r="C431" s="187" t="str">
        <f t="shared" si="34"/>
        <v/>
      </c>
      <c r="D431" s="190"/>
      <c r="E431" s="189"/>
      <c r="F431" s="189" t="str">
        <f t="shared" si="35"/>
        <v/>
      </c>
      <c r="G431" s="189" t="str">
        <f t="shared" si="36"/>
        <v/>
      </c>
      <c r="H431" s="189" t="str">
        <f t="shared" si="37"/>
        <v/>
      </c>
    </row>
    <row r="432" spans="1:8">
      <c r="A432" s="185" t="str">
        <f t="shared" si="32"/>
        <v/>
      </c>
      <c r="B432" s="186" t="str">
        <f t="shared" si="33"/>
        <v/>
      </c>
      <c r="C432" s="187" t="str">
        <f t="shared" si="34"/>
        <v/>
      </c>
      <c r="D432" s="190"/>
      <c r="E432" s="189"/>
      <c r="F432" s="189" t="str">
        <f t="shared" si="35"/>
        <v/>
      </c>
      <c r="G432" s="189" t="str">
        <f t="shared" si="36"/>
        <v/>
      </c>
      <c r="H432" s="189" t="str">
        <f t="shared" si="37"/>
        <v/>
      </c>
    </row>
    <row r="433" spans="1:8">
      <c r="A433" s="185" t="str">
        <f t="shared" si="32"/>
        <v/>
      </c>
      <c r="B433" s="186" t="str">
        <f t="shared" si="33"/>
        <v/>
      </c>
      <c r="C433" s="187" t="str">
        <f t="shared" si="34"/>
        <v/>
      </c>
      <c r="D433" s="190"/>
      <c r="E433" s="189"/>
      <c r="F433" s="189" t="str">
        <f t="shared" si="35"/>
        <v/>
      </c>
      <c r="G433" s="189" t="str">
        <f t="shared" si="36"/>
        <v/>
      </c>
      <c r="H433" s="189" t="str">
        <f t="shared" si="37"/>
        <v/>
      </c>
    </row>
    <row r="434" spans="1:8">
      <c r="A434" s="185" t="str">
        <f t="shared" si="32"/>
        <v/>
      </c>
      <c r="B434" s="186" t="str">
        <f t="shared" si="33"/>
        <v/>
      </c>
      <c r="C434" s="187" t="str">
        <f t="shared" si="34"/>
        <v/>
      </c>
      <c r="D434" s="190"/>
      <c r="E434" s="189"/>
      <c r="F434" s="189" t="str">
        <f t="shared" si="35"/>
        <v/>
      </c>
      <c r="G434" s="189" t="str">
        <f t="shared" si="36"/>
        <v/>
      </c>
      <c r="H434" s="189" t="str">
        <f t="shared" si="37"/>
        <v/>
      </c>
    </row>
    <row r="435" spans="1:8">
      <c r="A435" s="185" t="str">
        <f t="shared" si="32"/>
        <v/>
      </c>
      <c r="B435" s="186" t="str">
        <f t="shared" si="33"/>
        <v/>
      </c>
      <c r="C435" s="187" t="str">
        <f t="shared" si="34"/>
        <v/>
      </c>
      <c r="D435" s="190"/>
      <c r="E435" s="189"/>
      <c r="F435" s="189" t="str">
        <f t="shared" si="35"/>
        <v/>
      </c>
      <c r="G435" s="189" t="str">
        <f t="shared" si="36"/>
        <v/>
      </c>
      <c r="H435" s="189" t="str">
        <f t="shared" si="37"/>
        <v/>
      </c>
    </row>
    <row r="436" spans="1:8">
      <c r="A436" s="185" t="str">
        <f t="shared" si="32"/>
        <v/>
      </c>
      <c r="B436" s="186" t="str">
        <f t="shared" si="33"/>
        <v/>
      </c>
      <c r="C436" s="187" t="str">
        <f t="shared" si="34"/>
        <v/>
      </c>
      <c r="D436" s="190"/>
      <c r="E436" s="189"/>
      <c r="F436" s="189" t="str">
        <f t="shared" si="35"/>
        <v/>
      </c>
      <c r="G436" s="189" t="str">
        <f t="shared" si="36"/>
        <v/>
      </c>
      <c r="H436" s="189" t="str">
        <f t="shared" si="37"/>
        <v/>
      </c>
    </row>
    <row r="437" spans="1:8">
      <c r="A437" s="185" t="str">
        <f t="shared" si="32"/>
        <v/>
      </c>
      <c r="B437" s="186" t="str">
        <f t="shared" si="33"/>
        <v/>
      </c>
      <c r="C437" s="187" t="str">
        <f t="shared" si="34"/>
        <v/>
      </c>
      <c r="D437" s="190"/>
      <c r="E437" s="189"/>
      <c r="F437" s="189" t="str">
        <f t="shared" si="35"/>
        <v/>
      </c>
      <c r="G437" s="189" t="str">
        <f t="shared" si="36"/>
        <v/>
      </c>
      <c r="H437" s="189" t="str">
        <f t="shared" si="37"/>
        <v/>
      </c>
    </row>
    <row r="438" spans="1:8">
      <c r="A438" s="185" t="str">
        <f t="shared" si="32"/>
        <v/>
      </c>
      <c r="B438" s="186" t="str">
        <f t="shared" si="33"/>
        <v/>
      </c>
      <c r="C438" s="187" t="str">
        <f t="shared" si="34"/>
        <v/>
      </c>
      <c r="D438" s="190"/>
      <c r="E438" s="189"/>
      <c r="F438" s="189" t="str">
        <f t="shared" si="35"/>
        <v/>
      </c>
      <c r="G438" s="189" t="str">
        <f t="shared" si="36"/>
        <v/>
      </c>
      <c r="H438" s="189" t="str">
        <f t="shared" si="37"/>
        <v/>
      </c>
    </row>
    <row r="439" spans="1:8">
      <c r="A439" s="185" t="str">
        <f t="shared" si="32"/>
        <v/>
      </c>
      <c r="B439" s="186" t="str">
        <f t="shared" si="33"/>
        <v/>
      </c>
      <c r="C439" s="187" t="str">
        <f t="shared" si="34"/>
        <v/>
      </c>
      <c r="D439" s="190"/>
      <c r="E439" s="189"/>
      <c r="F439" s="189" t="str">
        <f t="shared" si="35"/>
        <v/>
      </c>
      <c r="G439" s="189" t="str">
        <f t="shared" si="36"/>
        <v/>
      </c>
      <c r="H439" s="189" t="str">
        <f t="shared" si="37"/>
        <v/>
      </c>
    </row>
    <row r="440" spans="1:8">
      <c r="A440" s="185" t="str">
        <f t="shared" si="32"/>
        <v/>
      </c>
      <c r="B440" s="186" t="str">
        <f t="shared" si="33"/>
        <v/>
      </c>
      <c r="C440" s="187" t="str">
        <f t="shared" si="34"/>
        <v/>
      </c>
      <c r="D440" s="190"/>
      <c r="E440" s="189"/>
      <c r="F440" s="189" t="str">
        <f t="shared" si="35"/>
        <v/>
      </c>
      <c r="G440" s="189" t="str">
        <f t="shared" si="36"/>
        <v/>
      </c>
      <c r="H440" s="189" t="str">
        <f t="shared" si="37"/>
        <v/>
      </c>
    </row>
    <row r="441" spans="1:8">
      <c r="A441" s="185" t="str">
        <f t="shared" si="32"/>
        <v/>
      </c>
      <c r="B441" s="186" t="str">
        <f t="shared" si="33"/>
        <v/>
      </c>
      <c r="C441" s="187" t="str">
        <f t="shared" si="34"/>
        <v/>
      </c>
      <c r="D441" s="190"/>
      <c r="E441" s="189"/>
      <c r="F441" s="189" t="str">
        <f t="shared" si="35"/>
        <v/>
      </c>
      <c r="G441" s="189" t="str">
        <f t="shared" si="36"/>
        <v/>
      </c>
      <c r="H441" s="189" t="str">
        <f t="shared" si="37"/>
        <v/>
      </c>
    </row>
    <row r="442" spans="1:8">
      <c r="A442" s="185" t="str">
        <f t="shared" si="32"/>
        <v/>
      </c>
      <c r="B442" s="186" t="str">
        <f t="shared" si="33"/>
        <v/>
      </c>
      <c r="C442" s="187" t="str">
        <f t="shared" si="34"/>
        <v/>
      </c>
      <c r="D442" s="190"/>
      <c r="E442" s="189"/>
      <c r="F442" s="189" t="str">
        <f t="shared" si="35"/>
        <v/>
      </c>
      <c r="G442" s="189" t="str">
        <f t="shared" si="36"/>
        <v/>
      </c>
      <c r="H442" s="189" t="str">
        <f t="shared" si="37"/>
        <v/>
      </c>
    </row>
    <row r="443" spans="1:8">
      <c r="A443" s="185" t="str">
        <f t="shared" si="32"/>
        <v/>
      </c>
      <c r="B443" s="186" t="str">
        <f t="shared" si="33"/>
        <v/>
      </c>
      <c r="C443" s="187" t="str">
        <f t="shared" si="34"/>
        <v/>
      </c>
      <c r="D443" s="190"/>
      <c r="E443" s="189"/>
      <c r="F443" s="189" t="str">
        <f t="shared" si="35"/>
        <v/>
      </c>
      <c r="G443" s="189" t="str">
        <f t="shared" si="36"/>
        <v/>
      </c>
      <c r="H443" s="189" t="str">
        <f t="shared" si="37"/>
        <v/>
      </c>
    </row>
    <row r="444" spans="1:8">
      <c r="A444" s="185" t="str">
        <f t="shared" si="32"/>
        <v/>
      </c>
      <c r="B444" s="186" t="str">
        <f t="shared" si="33"/>
        <v/>
      </c>
      <c r="C444" s="187" t="str">
        <f t="shared" si="34"/>
        <v/>
      </c>
      <c r="D444" s="190"/>
      <c r="E444" s="189"/>
      <c r="F444" s="189" t="str">
        <f t="shared" si="35"/>
        <v/>
      </c>
      <c r="G444" s="189" t="str">
        <f t="shared" si="36"/>
        <v/>
      </c>
      <c r="H444" s="189" t="str">
        <f t="shared" si="37"/>
        <v/>
      </c>
    </row>
    <row r="445" spans="1:8">
      <c r="A445" s="185" t="str">
        <f t="shared" ref="A445:A508" si="38">IF(H444="","",IF(roundOpt,IF(OR(A444&gt;=nper,ROUND(H444,2)&lt;=0),"",A444+1),IF(OR(A444&gt;=nper,H444&lt;=0),"",A444+1)))</f>
        <v/>
      </c>
      <c r="B445" s="186" t="str">
        <f t="shared" ref="B445:B508" si="39">IF(A445="","",IF(OR(periods_per_year=26,periods_per_year=52),IF(periods_per_year=26,IF(A445=1,fpdate,B444+14),IF(periods_per_year=52,IF(A445=1,fpdate,B444+7),"n/a")),IF(periods_per_year=24,DATE(YEAR(fpdate),MONTH(fpdate)+(A445-1)/2+IF(AND(DAY(fpdate)&gt;=15,MOD(A445,2)=0),1,0),IF(MOD(A445,2)=0,IF(DAY(fpdate)&gt;=15,DAY(fpdate)-14,DAY(fpdate)+14),DAY(fpdate))),IF(DAY(DATE(YEAR(fpdate),MONTH(fpdate)+(A445-1)*months_per_period,DAY(fpdate)))&lt;&gt;DAY(fpdate),DATE(YEAR(fpdate),MONTH(fpdate)+(A445-1)*months_per_period+1,0),DATE(YEAR(fpdate),MONTH(fpdate)+(A445-1)*months_per_period,DAY(fpdate))))))</f>
        <v/>
      </c>
      <c r="C445" s="187" t="str">
        <f t="shared" ref="C445:C508" si="40">IF(A445="","",IF(roundOpt,IF(OR(A445=nper,payment&gt;ROUND((1+rate)*H444,2)),ROUND((1+rate)*H444,2),payment),IF(OR(A445=nper,payment&gt;(1+rate)*H444),(1+rate)*H444,payment)))</f>
        <v/>
      </c>
      <c r="D445" s="190"/>
      <c r="E445" s="189"/>
      <c r="F445" s="189" t="str">
        <f t="shared" ref="F445:F508" si="41">IF(A445="","",IF(AND(A445=1,pmtType=1),0,IF(roundOpt,ROUND(rate*H444,2),rate*H444)))</f>
        <v/>
      </c>
      <c r="G445" s="189" t="str">
        <f t="shared" ref="G445:G508" si="42">IF(A445="","",C445-F445+D445)</f>
        <v/>
      </c>
      <c r="H445" s="189" t="str">
        <f t="shared" ref="H445:H508" si="43">IF(A445="","",H444-G445)</f>
        <v/>
      </c>
    </row>
    <row r="446" spans="1:8">
      <c r="A446" s="185" t="str">
        <f t="shared" si="38"/>
        <v/>
      </c>
      <c r="B446" s="186" t="str">
        <f t="shared" si="39"/>
        <v/>
      </c>
      <c r="C446" s="187" t="str">
        <f t="shared" si="40"/>
        <v/>
      </c>
      <c r="D446" s="190"/>
      <c r="E446" s="189"/>
      <c r="F446" s="189" t="str">
        <f t="shared" si="41"/>
        <v/>
      </c>
      <c r="G446" s="189" t="str">
        <f t="shared" si="42"/>
        <v/>
      </c>
      <c r="H446" s="189" t="str">
        <f t="shared" si="43"/>
        <v/>
      </c>
    </row>
    <row r="447" spans="1:8">
      <c r="A447" s="185" t="str">
        <f t="shared" si="38"/>
        <v/>
      </c>
      <c r="B447" s="186" t="str">
        <f t="shared" si="39"/>
        <v/>
      </c>
      <c r="C447" s="187" t="str">
        <f t="shared" si="40"/>
        <v/>
      </c>
      <c r="D447" s="190"/>
      <c r="E447" s="189"/>
      <c r="F447" s="189" t="str">
        <f t="shared" si="41"/>
        <v/>
      </c>
      <c r="G447" s="189" t="str">
        <f t="shared" si="42"/>
        <v/>
      </c>
      <c r="H447" s="189" t="str">
        <f t="shared" si="43"/>
        <v/>
      </c>
    </row>
    <row r="448" spans="1:8">
      <c r="A448" s="185" t="str">
        <f t="shared" si="38"/>
        <v/>
      </c>
      <c r="B448" s="186" t="str">
        <f t="shared" si="39"/>
        <v/>
      </c>
      <c r="C448" s="187" t="str">
        <f t="shared" si="40"/>
        <v/>
      </c>
      <c r="D448" s="190"/>
      <c r="E448" s="189"/>
      <c r="F448" s="189" t="str">
        <f t="shared" si="41"/>
        <v/>
      </c>
      <c r="G448" s="189" t="str">
        <f t="shared" si="42"/>
        <v/>
      </c>
      <c r="H448" s="189" t="str">
        <f t="shared" si="43"/>
        <v/>
      </c>
    </row>
    <row r="449" spans="1:8">
      <c r="A449" s="185" t="str">
        <f t="shared" si="38"/>
        <v/>
      </c>
      <c r="B449" s="186" t="str">
        <f t="shared" si="39"/>
        <v/>
      </c>
      <c r="C449" s="187" t="str">
        <f t="shared" si="40"/>
        <v/>
      </c>
      <c r="D449" s="190"/>
      <c r="E449" s="189"/>
      <c r="F449" s="189" t="str">
        <f t="shared" si="41"/>
        <v/>
      </c>
      <c r="G449" s="189" t="str">
        <f t="shared" si="42"/>
        <v/>
      </c>
      <c r="H449" s="189" t="str">
        <f t="shared" si="43"/>
        <v/>
      </c>
    </row>
    <row r="450" spans="1:8">
      <c r="A450" s="185" t="str">
        <f t="shared" si="38"/>
        <v/>
      </c>
      <c r="B450" s="186" t="str">
        <f t="shared" si="39"/>
        <v/>
      </c>
      <c r="C450" s="187" t="str">
        <f t="shared" si="40"/>
        <v/>
      </c>
      <c r="D450" s="190"/>
      <c r="E450" s="189"/>
      <c r="F450" s="189" t="str">
        <f t="shared" si="41"/>
        <v/>
      </c>
      <c r="G450" s="189" t="str">
        <f t="shared" si="42"/>
        <v/>
      </c>
      <c r="H450" s="189" t="str">
        <f t="shared" si="43"/>
        <v/>
      </c>
    </row>
    <row r="451" spans="1:8">
      <c r="A451" s="185" t="str">
        <f t="shared" si="38"/>
        <v/>
      </c>
      <c r="B451" s="186" t="str">
        <f t="shared" si="39"/>
        <v/>
      </c>
      <c r="C451" s="187" t="str">
        <f t="shared" si="40"/>
        <v/>
      </c>
      <c r="D451" s="190"/>
      <c r="E451" s="189"/>
      <c r="F451" s="189" t="str">
        <f t="shared" si="41"/>
        <v/>
      </c>
      <c r="G451" s="189" t="str">
        <f t="shared" si="42"/>
        <v/>
      </c>
      <c r="H451" s="189" t="str">
        <f t="shared" si="43"/>
        <v/>
      </c>
    </row>
    <row r="452" spans="1:8">
      <c r="A452" s="185" t="str">
        <f t="shared" si="38"/>
        <v/>
      </c>
      <c r="B452" s="186" t="str">
        <f t="shared" si="39"/>
        <v/>
      </c>
      <c r="C452" s="187" t="str">
        <f t="shared" si="40"/>
        <v/>
      </c>
      <c r="D452" s="190"/>
      <c r="E452" s="189"/>
      <c r="F452" s="189" t="str">
        <f t="shared" si="41"/>
        <v/>
      </c>
      <c r="G452" s="189" t="str">
        <f t="shared" si="42"/>
        <v/>
      </c>
      <c r="H452" s="189" t="str">
        <f t="shared" si="43"/>
        <v/>
      </c>
    </row>
    <row r="453" spans="1:8">
      <c r="A453" s="185" t="str">
        <f t="shared" si="38"/>
        <v/>
      </c>
      <c r="B453" s="186" t="str">
        <f t="shared" si="39"/>
        <v/>
      </c>
      <c r="C453" s="187" t="str">
        <f t="shared" si="40"/>
        <v/>
      </c>
      <c r="D453" s="190"/>
      <c r="E453" s="189"/>
      <c r="F453" s="189" t="str">
        <f t="shared" si="41"/>
        <v/>
      </c>
      <c r="G453" s="189" t="str">
        <f t="shared" si="42"/>
        <v/>
      </c>
      <c r="H453" s="189" t="str">
        <f t="shared" si="43"/>
        <v/>
      </c>
    </row>
    <row r="454" spans="1:8">
      <c r="A454" s="185" t="str">
        <f t="shared" si="38"/>
        <v/>
      </c>
      <c r="B454" s="186" t="str">
        <f t="shared" si="39"/>
        <v/>
      </c>
      <c r="C454" s="187" t="str">
        <f t="shared" si="40"/>
        <v/>
      </c>
      <c r="D454" s="190"/>
      <c r="E454" s="189"/>
      <c r="F454" s="189" t="str">
        <f t="shared" si="41"/>
        <v/>
      </c>
      <c r="G454" s="189" t="str">
        <f t="shared" si="42"/>
        <v/>
      </c>
      <c r="H454" s="189" t="str">
        <f t="shared" si="43"/>
        <v/>
      </c>
    </row>
    <row r="455" spans="1:8">
      <c r="A455" s="185" t="str">
        <f t="shared" si="38"/>
        <v/>
      </c>
      <c r="B455" s="186" t="str">
        <f t="shared" si="39"/>
        <v/>
      </c>
      <c r="C455" s="187" t="str">
        <f t="shared" si="40"/>
        <v/>
      </c>
      <c r="D455" s="190"/>
      <c r="E455" s="189"/>
      <c r="F455" s="189" t="str">
        <f t="shared" si="41"/>
        <v/>
      </c>
      <c r="G455" s="189" t="str">
        <f t="shared" si="42"/>
        <v/>
      </c>
      <c r="H455" s="189" t="str">
        <f t="shared" si="43"/>
        <v/>
      </c>
    </row>
    <row r="456" spans="1:8">
      <c r="A456" s="185" t="str">
        <f t="shared" si="38"/>
        <v/>
      </c>
      <c r="B456" s="186" t="str">
        <f t="shared" si="39"/>
        <v/>
      </c>
      <c r="C456" s="187" t="str">
        <f t="shared" si="40"/>
        <v/>
      </c>
      <c r="D456" s="190"/>
      <c r="E456" s="189"/>
      <c r="F456" s="189" t="str">
        <f t="shared" si="41"/>
        <v/>
      </c>
      <c r="G456" s="189" t="str">
        <f t="shared" si="42"/>
        <v/>
      </c>
      <c r="H456" s="189" t="str">
        <f t="shared" si="43"/>
        <v/>
      </c>
    </row>
    <row r="457" spans="1:8">
      <c r="A457" s="185" t="str">
        <f t="shared" si="38"/>
        <v/>
      </c>
      <c r="B457" s="186" t="str">
        <f t="shared" si="39"/>
        <v/>
      </c>
      <c r="C457" s="187" t="str">
        <f t="shared" si="40"/>
        <v/>
      </c>
      <c r="D457" s="190"/>
      <c r="E457" s="189"/>
      <c r="F457" s="189" t="str">
        <f t="shared" si="41"/>
        <v/>
      </c>
      <c r="G457" s="189" t="str">
        <f t="shared" si="42"/>
        <v/>
      </c>
      <c r="H457" s="189" t="str">
        <f t="shared" si="43"/>
        <v/>
      </c>
    </row>
    <row r="458" spans="1:8">
      <c r="A458" s="185" t="str">
        <f t="shared" si="38"/>
        <v/>
      </c>
      <c r="B458" s="186" t="str">
        <f t="shared" si="39"/>
        <v/>
      </c>
      <c r="C458" s="187" t="str">
        <f t="shared" si="40"/>
        <v/>
      </c>
      <c r="D458" s="190"/>
      <c r="E458" s="189"/>
      <c r="F458" s="189" t="str">
        <f t="shared" si="41"/>
        <v/>
      </c>
      <c r="G458" s="189" t="str">
        <f t="shared" si="42"/>
        <v/>
      </c>
      <c r="H458" s="189" t="str">
        <f t="shared" si="43"/>
        <v/>
      </c>
    </row>
    <row r="459" spans="1:8">
      <c r="A459" s="185" t="str">
        <f t="shared" si="38"/>
        <v/>
      </c>
      <c r="B459" s="186" t="str">
        <f t="shared" si="39"/>
        <v/>
      </c>
      <c r="C459" s="187" t="str">
        <f t="shared" si="40"/>
        <v/>
      </c>
      <c r="D459" s="190"/>
      <c r="E459" s="189"/>
      <c r="F459" s="189" t="str">
        <f t="shared" si="41"/>
        <v/>
      </c>
      <c r="G459" s="189" t="str">
        <f t="shared" si="42"/>
        <v/>
      </c>
      <c r="H459" s="189" t="str">
        <f t="shared" si="43"/>
        <v/>
      </c>
    </row>
    <row r="460" spans="1:8">
      <c r="A460" s="185" t="str">
        <f t="shared" si="38"/>
        <v/>
      </c>
      <c r="B460" s="186" t="str">
        <f t="shared" si="39"/>
        <v/>
      </c>
      <c r="C460" s="187" t="str">
        <f t="shared" si="40"/>
        <v/>
      </c>
      <c r="D460" s="190"/>
      <c r="E460" s="189"/>
      <c r="F460" s="189" t="str">
        <f t="shared" si="41"/>
        <v/>
      </c>
      <c r="G460" s="189" t="str">
        <f t="shared" si="42"/>
        <v/>
      </c>
      <c r="H460" s="189" t="str">
        <f t="shared" si="43"/>
        <v/>
      </c>
    </row>
    <row r="461" spans="1:8">
      <c r="A461" s="185" t="str">
        <f t="shared" si="38"/>
        <v/>
      </c>
      <c r="B461" s="186" t="str">
        <f t="shared" si="39"/>
        <v/>
      </c>
      <c r="C461" s="187" t="str">
        <f t="shared" si="40"/>
        <v/>
      </c>
      <c r="D461" s="190"/>
      <c r="E461" s="189"/>
      <c r="F461" s="189" t="str">
        <f t="shared" si="41"/>
        <v/>
      </c>
      <c r="G461" s="189" t="str">
        <f t="shared" si="42"/>
        <v/>
      </c>
      <c r="H461" s="189" t="str">
        <f t="shared" si="43"/>
        <v/>
      </c>
    </row>
    <row r="462" spans="1:8">
      <c r="A462" s="185" t="str">
        <f t="shared" si="38"/>
        <v/>
      </c>
      <c r="B462" s="186" t="str">
        <f t="shared" si="39"/>
        <v/>
      </c>
      <c r="C462" s="187" t="str">
        <f t="shared" si="40"/>
        <v/>
      </c>
      <c r="D462" s="190"/>
      <c r="E462" s="189"/>
      <c r="F462" s="189" t="str">
        <f t="shared" si="41"/>
        <v/>
      </c>
      <c r="G462" s="189" t="str">
        <f t="shared" si="42"/>
        <v/>
      </c>
      <c r="H462" s="189" t="str">
        <f t="shared" si="43"/>
        <v/>
      </c>
    </row>
    <row r="463" spans="1:8">
      <c r="A463" s="185" t="str">
        <f t="shared" si="38"/>
        <v/>
      </c>
      <c r="B463" s="186" t="str">
        <f t="shared" si="39"/>
        <v/>
      </c>
      <c r="C463" s="187" t="str">
        <f t="shared" si="40"/>
        <v/>
      </c>
      <c r="D463" s="190"/>
      <c r="E463" s="189"/>
      <c r="F463" s="189" t="str">
        <f t="shared" si="41"/>
        <v/>
      </c>
      <c r="G463" s="189" t="str">
        <f t="shared" si="42"/>
        <v/>
      </c>
      <c r="H463" s="189" t="str">
        <f t="shared" si="43"/>
        <v/>
      </c>
    </row>
    <row r="464" spans="1:8">
      <c r="A464" s="185" t="str">
        <f t="shared" si="38"/>
        <v/>
      </c>
      <c r="B464" s="186" t="str">
        <f t="shared" si="39"/>
        <v/>
      </c>
      <c r="C464" s="187" t="str">
        <f t="shared" si="40"/>
        <v/>
      </c>
      <c r="D464" s="190"/>
      <c r="E464" s="189"/>
      <c r="F464" s="189" t="str">
        <f t="shared" si="41"/>
        <v/>
      </c>
      <c r="G464" s="189" t="str">
        <f t="shared" si="42"/>
        <v/>
      </c>
      <c r="H464" s="189" t="str">
        <f t="shared" si="43"/>
        <v/>
      </c>
    </row>
    <row r="465" spans="1:8">
      <c r="A465" s="185" t="str">
        <f t="shared" si="38"/>
        <v/>
      </c>
      <c r="B465" s="186" t="str">
        <f t="shared" si="39"/>
        <v/>
      </c>
      <c r="C465" s="187" t="str">
        <f t="shared" si="40"/>
        <v/>
      </c>
      <c r="D465" s="190"/>
      <c r="E465" s="189"/>
      <c r="F465" s="189" t="str">
        <f t="shared" si="41"/>
        <v/>
      </c>
      <c r="G465" s="189" t="str">
        <f t="shared" si="42"/>
        <v/>
      </c>
      <c r="H465" s="189" t="str">
        <f t="shared" si="43"/>
        <v/>
      </c>
    </row>
    <row r="466" spans="1:8">
      <c r="A466" s="185" t="str">
        <f t="shared" si="38"/>
        <v/>
      </c>
      <c r="B466" s="186" t="str">
        <f t="shared" si="39"/>
        <v/>
      </c>
      <c r="C466" s="187" t="str">
        <f t="shared" si="40"/>
        <v/>
      </c>
      <c r="D466" s="190"/>
      <c r="E466" s="189"/>
      <c r="F466" s="189" t="str">
        <f t="shared" si="41"/>
        <v/>
      </c>
      <c r="G466" s="189" t="str">
        <f t="shared" si="42"/>
        <v/>
      </c>
      <c r="H466" s="189" t="str">
        <f t="shared" si="43"/>
        <v/>
      </c>
    </row>
    <row r="467" spans="1:8">
      <c r="A467" s="185" t="str">
        <f t="shared" si="38"/>
        <v/>
      </c>
      <c r="B467" s="186" t="str">
        <f t="shared" si="39"/>
        <v/>
      </c>
      <c r="C467" s="187" t="str">
        <f t="shared" si="40"/>
        <v/>
      </c>
      <c r="D467" s="190"/>
      <c r="E467" s="189"/>
      <c r="F467" s="189" t="str">
        <f t="shared" si="41"/>
        <v/>
      </c>
      <c r="G467" s="189" t="str">
        <f t="shared" si="42"/>
        <v/>
      </c>
      <c r="H467" s="189" t="str">
        <f t="shared" si="43"/>
        <v/>
      </c>
    </row>
    <row r="468" spans="1:8">
      <c r="A468" s="185" t="str">
        <f t="shared" si="38"/>
        <v/>
      </c>
      <c r="B468" s="186" t="str">
        <f t="shared" si="39"/>
        <v/>
      </c>
      <c r="C468" s="187" t="str">
        <f t="shared" si="40"/>
        <v/>
      </c>
      <c r="D468" s="190"/>
      <c r="E468" s="189"/>
      <c r="F468" s="189" t="str">
        <f t="shared" si="41"/>
        <v/>
      </c>
      <c r="G468" s="189" t="str">
        <f t="shared" si="42"/>
        <v/>
      </c>
      <c r="H468" s="189" t="str">
        <f t="shared" si="43"/>
        <v/>
      </c>
    </row>
    <row r="469" spans="1:8">
      <c r="A469" s="185" t="str">
        <f t="shared" si="38"/>
        <v/>
      </c>
      <c r="B469" s="186" t="str">
        <f t="shared" si="39"/>
        <v/>
      </c>
      <c r="C469" s="187" t="str">
        <f t="shared" si="40"/>
        <v/>
      </c>
      <c r="D469" s="190"/>
      <c r="E469" s="189"/>
      <c r="F469" s="189" t="str">
        <f t="shared" si="41"/>
        <v/>
      </c>
      <c r="G469" s="189" t="str">
        <f t="shared" si="42"/>
        <v/>
      </c>
      <c r="H469" s="189" t="str">
        <f t="shared" si="43"/>
        <v/>
      </c>
    </row>
    <row r="470" spans="1:8">
      <c r="A470" s="185" t="str">
        <f t="shared" si="38"/>
        <v/>
      </c>
      <c r="B470" s="186" t="str">
        <f t="shared" si="39"/>
        <v/>
      </c>
      <c r="C470" s="187" t="str">
        <f t="shared" si="40"/>
        <v/>
      </c>
      <c r="D470" s="190"/>
      <c r="E470" s="189"/>
      <c r="F470" s="189" t="str">
        <f t="shared" si="41"/>
        <v/>
      </c>
      <c r="G470" s="189" t="str">
        <f t="shared" si="42"/>
        <v/>
      </c>
      <c r="H470" s="189" t="str">
        <f t="shared" si="43"/>
        <v/>
      </c>
    </row>
    <row r="471" spans="1:8">
      <c r="A471" s="185" t="str">
        <f t="shared" si="38"/>
        <v/>
      </c>
      <c r="B471" s="186" t="str">
        <f t="shared" si="39"/>
        <v/>
      </c>
      <c r="C471" s="187" t="str">
        <f t="shared" si="40"/>
        <v/>
      </c>
      <c r="D471" s="190"/>
      <c r="E471" s="189"/>
      <c r="F471" s="189" t="str">
        <f t="shared" si="41"/>
        <v/>
      </c>
      <c r="G471" s="189" t="str">
        <f t="shared" si="42"/>
        <v/>
      </c>
      <c r="H471" s="189" t="str">
        <f t="shared" si="43"/>
        <v/>
      </c>
    </row>
    <row r="472" spans="1:8">
      <c r="A472" s="185" t="str">
        <f t="shared" si="38"/>
        <v/>
      </c>
      <c r="B472" s="186" t="str">
        <f t="shared" si="39"/>
        <v/>
      </c>
      <c r="C472" s="187" t="str">
        <f t="shared" si="40"/>
        <v/>
      </c>
      <c r="D472" s="190"/>
      <c r="E472" s="189"/>
      <c r="F472" s="189" t="str">
        <f t="shared" si="41"/>
        <v/>
      </c>
      <c r="G472" s="189" t="str">
        <f t="shared" si="42"/>
        <v/>
      </c>
      <c r="H472" s="189" t="str">
        <f t="shared" si="43"/>
        <v/>
      </c>
    </row>
    <row r="473" spans="1:8">
      <c r="A473" s="185" t="str">
        <f t="shared" si="38"/>
        <v/>
      </c>
      <c r="B473" s="186" t="str">
        <f t="shared" si="39"/>
        <v/>
      </c>
      <c r="C473" s="187" t="str">
        <f t="shared" si="40"/>
        <v/>
      </c>
      <c r="D473" s="190"/>
      <c r="E473" s="189"/>
      <c r="F473" s="189" t="str">
        <f t="shared" si="41"/>
        <v/>
      </c>
      <c r="G473" s="189" t="str">
        <f t="shared" si="42"/>
        <v/>
      </c>
      <c r="H473" s="189" t="str">
        <f t="shared" si="43"/>
        <v/>
      </c>
    </row>
    <row r="474" spans="1:8">
      <c r="A474" s="185" t="str">
        <f t="shared" si="38"/>
        <v/>
      </c>
      <c r="B474" s="186" t="str">
        <f t="shared" si="39"/>
        <v/>
      </c>
      <c r="C474" s="187" t="str">
        <f t="shared" si="40"/>
        <v/>
      </c>
      <c r="D474" s="190"/>
      <c r="E474" s="189"/>
      <c r="F474" s="189" t="str">
        <f t="shared" si="41"/>
        <v/>
      </c>
      <c r="G474" s="189" t="str">
        <f t="shared" si="42"/>
        <v/>
      </c>
      <c r="H474" s="189" t="str">
        <f t="shared" si="43"/>
        <v/>
      </c>
    </row>
    <row r="475" spans="1:8">
      <c r="A475" s="185" t="str">
        <f t="shared" si="38"/>
        <v/>
      </c>
      <c r="B475" s="186" t="str">
        <f t="shared" si="39"/>
        <v/>
      </c>
      <c r="C475" s="187" t="str">
        <f t="shared" si="40"/>
        <v/>
      </c>
      <c r="D475" s="190"/>
      <c r="E475" s="189"/>
      <c r="F475" s="189" t="str">
        <f t="shared" si="41"/>
        <v/>
      </c>
      <c r="G475" s="189" t="str">
        <f t="shared" si="42"/>
        <v/>
      </c>
      <c r="H475" s="189" t="str">
        <f t="shared" si="43"/>
        <v/>
      </c>
    </row>
    <row r="476" spans="1:8">
      <c r="A476" s="185" t="str">
        <f t="shared" si="38"/>
        <v/>
      </c>
      <c r="B476" s="186" t="str">
        <f t="shared" si="39"/>
        <v/>
      </c>
      <c r="C476" s="187" t="str">
        <f t="shared" si="40"/>
        <v/>
      </c>
      <c r="D476" s="190"/>
      <c r="E476" s="189"/>
      <c r="F476" s="189" t="str">
        <f t="shared" si="41"/>
        <v/>
      </c>
      <c r="G476" s="189" t="str">
        <f t="shared" si="42"/>
        <v/>
      </c>
      <c r="H476" s="189" t="str">
        <f t="shared" si="43"/>
        <v/>
      </c>
    </row>
    <row r="477" spans="1:8">
      <c r="A477" s="185" t="str">
        <f t="shared" si="38"/>
        <v/>
      </c>
      <c r="B477" s="186" t="str">
        <f t="shared" si="39"/>
        <v/>
      </c>
      <c r="C477" s="187" t="str">
        <f t="shared" si="40"/>
        <v/>
      </c>
      <c r="D477" s="190"/>
      <c r="E477" s="189"/>
      <c r="F477" s="189" t="str">
        <f t="shared" si="41"/>
        <v/>
      </c>
      <c r="G477" s="189" t="str">
        <f t="shared" si="42"/>
        <v/>
      </c>
      <c r="H477" s="189" t="str">
        <f t="shared" si="43"/>
        <v/>
      </c>
    </row>
    <row r="478" spans="1:8">
      <c r="A478" s="185" t="str">
        <f t="shared" si="38"/>
        <v/>
      </c>
      <c r="B478" s="186" t="str">
        <f t="shared" si="39"/>
        <v/>
      </c>
      <c r="C478" s="187" t="str">
        <f t="shared" si="40"/>
        <v/>
      </c>
      <c r="D478" s="190"/>
      <c r="E478" s="189"/>
      <c r="F478" s="189" t="str">
        <f t="shared" si="41"/>
        <v/>
      </c>
      <c r="G478" s="189" t="str">
        <f t="shared" si="42"/>
        <v/>
      </c>
      <c r="H478" s="189" t="str">
        <f t="shared" si="43"/>
        <v/>
      </c>
    </row>
    <row r="479" spans="1:8">
      <c r="A479" s="185" t="str">
        <f t="shared" si="38"/>
        <v/>
      </c>
      <c r="B479" s="186" t="str">
        <f t="shared" si="39"/>
        <v/>
      </c>
      <c r="C479" s="187" t="str">
        <f t="shared" si="40"/>
        <v/>
      </c>
      <c r="D479" s="190"/>
      <c r="E479" s="189"/>
      <c r="F479" s="189" t="str">
        <f t="shared" si="41"/>
        <v/>
      </c>
      <c r="G479" s="189" t="str">
        <f t="shared" si="42"/>
        <v/>
      </c>
      <c r="H479" s="189" t="str">
        <f t="shared" si="43"/>
        <v/>
      </c>
    </row>
    <row r="480" spans="1:8">
      <c r="A480" s="185" t="str">
        <f t="shared" si="38"/>
        <v/>
      </c>
      <c r="B480" s="186" t="str">
        <f t="shared" si="39"/>
        <v/>
      </c>
      <c r="C480" s="187" t="str">
        <f t="shared" si="40"/>
        <v/>
      </c>
      <c r="D480" s="190"/>
      <c r="E480" s="189"/>
      <c r="F480" s="189" t="str">
        <f t="shared" si="41"/>
        <v/>
      </c>
      <c r="G480" s="189" t="str">
        <f t="shared" si="42"/>
        <v/>
      </c>
      <c r="H480" s="189" t="str">
        <f t="shared" si="43"/>
        <v/>
      </c>
    </row>
    <row r="481" spans="1:8">
      <c r="A481" s="185" t="str">
        <f t="shared" si="38"/>
        <v/>
      </c>
      <c r="B481" s="186" t="str">
        <f t="shared" si="39"/>
        <v/>
      </c>
      <c r="C481" s="187" t="str">
        <f t="shared" si="40"/>
        <v/>
      </c>
      <c r="D481" s="190"/>
      <c r="E481" s="189"/>
      <c r="F481" s="189" t="str">
        <f t="shared" si="41"/>
        <v/>
      </c>
      <c r="G481" s="189" t="str">
        <f t="shared" si="42"/>
        <v/>
      </c>
      <c r="H481" s="189" t="str">
        <f t="shared" si="43"/>
        <v/>
      </c>
    </row>
    <row r="482" spans="1:8">
      <c r="A482" s="185" t="str">
        <f t="shared" si="38"/>
        <v/>
      </c>
      <c r="B482" s="186" t="str">
        <f t="shared" si="39"/>
        <v/>
      </c>
      <c r="C482" s="187" t="str">
        <f t="shared" si="40"/>
        <v/>
      </c>
      <c r="D482" s="190"/>
      <c r="E482" s="189"/>
      <c r="F482" s="189" t="str">
        <f t="shared" si="41"/>
        <v/>
      </c>
      <c r="G482" s="189" t="str">
        <f t="shared" si="42"/>
        <v/>
      </c>
      <c r="H482" s="189" t="str">
        <f t="shared" si="43"/>
        <v/>
      </c>
    </row>
    <row r="483" spans="1:8">
      <c r="A483" s="185" t="str">
        <f t="shared" si="38"/>
        <v/>
      </c>
      <c r="B483" s="186" t="str">
        <f t="shared" si="39"/>
        <v/>
      </c>
      <c r="C483" s="187" t="str">
        <f t="shared" si="40"/>
        <v/>
      </c>
      <c r="D483" s="190"/>
      <c r="E483" s="189"/>
      <c r="F483" s="189" t="str">
        <f t="shared" si="41"/>
        <v/>
      </c>
      <c r="G483" s="189" t="str">
        <f t="shared" si="42"/>
        <v/>
      </c>
      <c r="H483" s="189" t="str">
        <f t="shared" si="43"/>
        <v/>
      </c>
    </row>
    <row r="484" spans="1:8">
      <c r="A484" s="185" t="str">
        <f t="shared" si="38"/>
        <v/>
      </c>
      <c r="B484" s="186" t="str">
        <f t="shared" si="39"/>
        <v/>
      </c>
      <c r="C484" s="187" t="str">
        <f t="shared" si="40"/>
        <v/>
      </c>
      <c r="D484" s="190"/>
      <c r="E484" s="189"/>
      <c r="F484" s="189" t="str">
        <f t="shared" si="41"/>
        <v/>
      </c>
      <c r="G484" s="189" t="str">
        <f t="shared" si="42"/>
        <v/>
      </c>
      <c r="H484" s="189" t="str">
        <f t="shared" si="43"/>
        <v/>
      </c>
    </row>
    <row r="485" spans="1:8">
      <c r="A485" s="185" t="str">
        <f t="shared" si="38"/>
        <v/>
      </c>
      <c r="B485" s="186" t="str">
        <f t="shared" si="39"/>
        <v/>
      </c>
      <c r="C485" s="187" t="str">
        <f t="shared" si="40"/>
        <v/>
      </c>
      <c r="D485" s="190"/>
      <c r="E485" s="189"/>
      <c r="F485" s="189" t="str">
        <f t="shared" si="41"/>
        <v/>
      </c>
      <c r="G485" s="189" t="str">
        <f t="shared" si="42"/>
        <v/>
      </c>
      <c r="H485" s="189" t="str">
        <f t="shared" si="43"/>
        <v/>
      </c>
    </row>
    <row r="486" spans="1:8">
      <c r="A486" s="185" t="str">
        <f t="shared" si="38"/>
        <v/>
      </c>
      <c r="B486" s="186" t="str">
        <f t="shared" si="39"/>
        <v/>
      </c>
      <c r="C486" s="187" t="str">
        <f t="shared" si="40"/>
        <v/>
      </c>
      <c r="D486" s="190"/>
      <c r="E486" s="189"/>
      <c r="F486" s="189" t="str">
        <f t="shared" si="41"/>
        <v/>
      </c>
      <c r="G486" s="189" t="str">
        <f t="shared" si="42"/>
        <v/>
      </c>
      <c r="H486" s="189" t="str">
        <f t="shared" si="43"/>
        <v/>
      </c>
    </row>
    <row r="487" spans="1:8">
      <c r="A487" s="185" t="str">
        <f t="shared" si="38"/>
        <v/>
      </c>
      <c r="B487" s="186" t="str">
        <f t="shared" si="39"/>
        <v/>
      </c>
      <c r="C487" s="187" t="str">
        <f t="shared" si="40"/>
        <v/>
      </c>
      <c r="D487" s="190"/>
      <c r="E487" s="189"/>
      <c r="F487" s="189" t="str">
        <f t="shared" si="41"/>
        <v/>
      </c>
      <c r="G487" s="189" t="str">
        <f t="shared" si="42"/>
        <v/>
      </c>
      <c r="H487" s="189" t="str">
        <f t="shared" si="43"/>
        <v/>
      </c>
    </row>
    <row r="488" spans="1:8">
      <c r="A488" s="185" t="str">
        <f t="shared" si="38"/>
        <v/>
      </c>
      <c r="B488" s="186" t="str">
        <f t="shared" si="39"/>
        <v/>
      </c>
      <c r="C488" s="187" t="str">
        <f t="shared" si="40"/>
        <v/>
      </c>
      <c r="D488" s="190"/>
      <c r="E488" s="189"/>
      <c r="F488" s="189" t="str">
        <f t="shared" si="41"/>
        <v/>
      </c>
      <c r="G488" s="189" t="str">
        <f t="shared" si="42"/>
        <v/>
      </c>
      <c r="H488" s="189" t="str">
        <f t="shared" si="43"/>
        <v/>
      </c>
    </row>
    <row r="489" spans="1:8">
      <c r="A489" s="185" t="str">
        <f t="shared" si="38"/>
        <v/>
      </c>
      <c r="B489" s="186" t="str">
        <f t="shared" si="39"/>
        <v/>
      </c>
      <c r="C489" s="187" t="str">
        <f t="shared" si="40"/>
        <v/>
      </c>
      <c r="D489" s="190"/>
      <c r="E489" s="189"/>
      <c r="F489" s="189" t="str">
        <f t="shared" si="41"/>
        <v/>
      </c>
      <c r="G489" s="189" t="str">
        <f t="shared" si="42"/>
        <v/>
      </c>
      <c r="H489" s="189" t="str">
        <f t="shared" si="43"/>
        <v/>
      </c>
    </row>
    <row r="490" spans="1:8">
      <c r="A490" s="185" t="str">
        <f t="shared" si="38"/>
        <v/>
      </c>
      <c r="B490" s="186" t="str">
        <f t="shared" si="39"/>
        <v/>
      </c>
      <c r="C490" s="187" t="str">
        <f t="shared" si="40"/>
        <v/>
      </c>
      <c r="D490" s="190"/>
      <c r="E490" s="189"/>
      <c r="F490" s="189" t="str">
        <f t="shared" si="41"/>
        <v/>
      </c>
      <c r="G490" s="189" t="str">
        <f t="shared" si="42"/>
        <v/>
      </c>
      <c r="H490" s="189" t="str">
        <f t="shared" si="43"/>
        <v/>
      </c>
    </row>
    <row r="491" spans="1:8">
      <c r="A491" s="185" t="str">
        <f t="shared" si="38"/>
        <v/>
      </c>
      <c r="B491" s="186" t="str">
        <f t="shared" si="39"/>
        <v/>
      </c>
      <c r="C491" s="187" t="str">
        <f t="shared" si="40"/>
        <v/>
      </c>
      <c r="D491" s="190"/>
      <c r="E491" s="189"/>
      <c r="F491" s="189" t="str">
        <f t="shared" si="41"/>
        <v/>
      </c>
      <c r="G491" s="189" t="str">
        <f t="shared" si="42"/>
        <v/>
      </c>
      <c r="H491" s="189" t="str">
        <f t="shared" si="43"/>
        <v/>
      </c>
    </row>
    <row r="492" spans="1:8">
      <c r="A492" s="185" t="str">
        <f t="shared" si="38"/>
        <v/>
      </c>
      <c r="B492" s="186" t="str">
        <f t="shared" si="39"/>
        <v/>
      </c>
      <c r="C492" s="187" t="str">
        <f t="shared" si="40"/>
        <v/>
      </c>
      <c r="D492" s="190"/>
      <c r="E492" s="189"/>
      <c r="F492" s="189" t="str">
        <f t="shared" si="41"/>
        <v/>
      </c>
      <c r="G492" s="189" t="str">
        <f t="shared" si="42"/>
        <v/>
      </c>
      <c r="H492" s="189" t="str">
        <f t="shared" si="43"/>
        <v/>
      </c>
    </row>
    <row r="493" spans="1:8">
      <c r="A493" s="185" t="str">
        <f t="shared" si="38"/>
        <v/>
      </c>
      <c r="B493" s="186" t="str">
        <f t="shared" si="39"/>
        <v/>
      </c>
      <c r="C493" s="187" t="str">
        <f t="shared" si="40"/>
        <v/>
      </c>
      <c r="D493" s="190"/>
      <c r="E493" s="189"/>
      <c r="F493" s="189" t="str">
        <f t="shared" si="41"/>
        <v/>
      </c>
      <c r="G493" s="189" t="str">
        <f t="shared" si="42"/>
        <v/>
      </c>
      <c r="H493" s="189" t="str">
        <f t="shared" si="43"/>
        <v/>
      </c>
    </row>
    <row r="494" spans="1:8">
      <c r="A494" s="185" t="str">
        <f t="shared" si="38"/>
        <v/>
      </c>
      <c r="B494" s="186" t="str">
        <f t="shared" si="39"/>
        <v/>
      </c>
      <c r="C494" s="187" t="str">
        <f t="shared" si="40"/>
        <v/>
      </c>
      <c r="D494" s="190"/>
      <c r="E494" s="189"/>
      <c r="F494" s="189" t="str">
        <f t="shared" si="41"/>
        <v/>
      </c>
      <c r="G494" s="189" t="str">
        <f t="shared" si="42"/>
        <v/>
      </c>
      <c r="H494" s="189" t="str">
        <f t="shared" si="43"/>
        <v/>
      </c>
    </row>
    <row r="495" spans="1:8">
      <c r="A495" s="185" t="str">
        <f t="shared" si="38"/>
        <v/>
      </c>
      <c r="B495" s="186" t="str">
        <f t="shared" si="39"/>
        <v/>
      </c>
      <c r="C495" s="187" t="str">
        <f t="shared" si="40"/>
        <v/>
      </c>
      <c r="D495" s="190"/>
      <c r="E495" s="189"/>
      <c r="F495" s="189" t="str">
        <f t="shared" si="41"/>
        <v/>
      </c>
      <c r="G495" s="189" t="str">
        <f t="shared" si="42"/>
        <v/>
      </c>
      <c r="H495" s="189" t="str">
        <f t="shared" si="43"/>
        <v/>
      </c>
    </row>
    <row r="496" spans="1:8">
      <c r="A496" s="185" t="str">
        <f t="shared" si="38"/>
        <v/>
      </c>
      <c r="B496" s="186" t="str">
        <f t="shared" si="39"/>
        <v/>
      </c>
      <c r="C496" s="187" t="str">
        <f t="shared" si="40"/>
        <v/>
      </c>
      <c r="D496" s="190"/>
      <c r="E496" s="189"/>
      <c r="F496" s="189" t="str">
        <f t="shared" si="41"/>
        <v/>
      </c>
      <c r="G496" s="189" t="str">
        <f t="shared" si="42"/>
        <v/>
      </c>
      <c r="H496" s="189" t="str">
        <f t="shared" si="43"/>
        <v/>
      </c>
    </row>
    <row r="497" spans="1:8">
      <c r="A497" s="185" t="str">
        <f t="shared" si="38"/>
        <v/>
      </c>
      <c r="B497" s="186" t="str">
        <f t="shared" si="39"/>
        <v/>
      </c>
      <c r="C497" s="187" t="str">
        <f t="shared" si="40"/>
        <v/>
      </c>
      <c r="D497" s="190"/>
      <c r="E497" s="189"/>
      <c r="F497" s="189" t="str">
        <f t="shared" si="41"/>
        <v/>
      </c>
      <c r="G497" s="189" t="str">
        <f t="shared" si="42"/>
        <v/>
      </c>
      <c r="H497" s="189" t="str">
        <f t="shared" si="43"/>
        <v/>
      </c>
    </row>
    <row r="498" spans="1:8">
      <c r="A498" s="185" t="str">
        <f t="shared" si="38"/>
        <v/>
      </c>
      <c r="B498" s="186" t="str">
        <f t="shared" si="39"/>
        <v/>
      </c>
      <c r="C498" s="187" t="str">
        <f t="shared" si="40"/>
        <v/>
      </c>
      <c r="D498" s="190"/>
      <c r="E498" s="189"/>
      <c r="F498" s="189" t="str">
        <f t="shared" si="41"/>
        <v/>
      </c>
      <c r="G498" s="189" t="str">
        <f t="shared" si="42"/>
        <v/>
      </c>
      <c r="H498" s="189" t="str">
        <f t="shared" si="43"/>
        <v/>
      </c>
    </row>
    <row r="499" spans="1:8">
      <c r="A499" s="185" t="str">
        <f t="shared" si="38"/>
        <v/>
      </c>
      <c r="B499" s="186" t="str">
        <f t="shared" si="39"/>
        <v/>
      </c>
      <c r="C499" s="187" t="str">
        <f t="shared" si="40"/>
        <v/>
      </c>
      <c r="D499" s="190"/>
      <c r="E499" s="189"/>
      <c r="F499" s="189" t="str">
        <f t="shared" si="41"/>
        <v/>
      </c>
      <c r="G499" s="189" t="str">
        <f t="shared" si="42"/>
        <v/>
      </c>
      <c r="H499" s="189" t="str">
        <f t="shared" si="43"/>
        <v/>
      </c>
    </row>
    <row r="500" spans="1:8">
      <c r="A500" s="185" t="str">
        <f t="shared" si="38"/>
        <v/>
      </c>
      <c r="B500" s="186" t="str">
        <f t="shared" si="39"/>
        <v/>
      </c>
      <c r="C500" s="187" t="str">
        <f t="shared" si="40"/>
        <v/>
      </c>
      <c r="D500" s="190"/>
      <c r="E500" s="189"/>
      <c r="F500" s="189" t="str">
        <f t="shared" si="41"/>
        <v/>
      </c>
      <c r="G500" s="189" t="str">
        <f t="shared" si="42"/>
        <v/>
      </c>
      <c r="H500" s="189" t="str">
        <f t="shared" si="43"/>
        <v/>
      </c>
    </row>
    <row r="501" spans="1:8">
      <c r="A501" s="185" t="str">
        <f t="shared" si="38"/>
        <v/>
      </c>
      <c r="B501" s="186" t="str">
        <f t="shared" si="39"/>
        <v/>
      </c>
      <c r="C501" s="187" t="str">
        <f t="shared" si="40"/>
        <v/>
      </c>
      <c r="D501" s="190"/>
      <c r="E501" s="189"/>
      <c r="F501" s="189" t="str">
        <f t="shared" si="41"/>
        <v/>
      </c>
      <c r="G501" s="189" t="str">
        <f t="shared" si="42"/>
        <v/>
      </c>
      <c r="H501" s="189" t="str">
        <f t="shared" si="43"/>
        <v/>
      </c>
    </row>
    <row r="502" spans="1:8">
      <c r="A502" s="185" t="str">
        <f t="shared" si="38"/>
        <v/>
      </c>
      <c r="B502" s="186" t="str">
        <f t="shared" si="39"/>
        <v/>
      </c>
      <c r="C502" s="187" t="str">
        <f t="shared" si="40"/>
        <v/>
      </c>
      <c r="D502" s="190"/>
      <c r="E502" s="189"/>
      <c r="F502" s="189" t="str">
        <f t="shared" si="41"/>
        <v/>
      </c>
      <c r="G502" s="189" t="str">
        <f t="shared" si="42"/>
        <v/>
      </c>
      <c r="H502" s="189" t="str">
        <f t="shared" si="43"/>
        <v/>
      </c>
    </row>
    <row r="503" spans="1:8">
      <c r="A503" s="185" t="str">
        <f t="shared" si="38"/>
        <v/>
      </c>
      <c r="B503" s="186" t="str">
        <f t="shared" si="39"/>
        <v/>
      </c>
      <c r="C503" s="187" t="str">
        <f t="shared" si="40"/>
        <v/>
      </c>
      <c r="D503" s="190"/>
      <c r="E503" s="189"/>
      <c r="F503" s="189" t="str">
        <f t="shared" si="41"/>
        <v/>
      </c>
      <c r="G503" s="189" t="str">
        <f t="shared" si="42"/>
        <v/>
      </c>
      <c r="H503" s="189" t="str">
        <f t="shared" si="43"/>
        <v/>
      </c>
    </row>
    <row r="504" spans="1:8">
      <c r="A504" s="185" t="str">
        <f t="shared" si="38"/>
        <v/>
      </c>
      <c r="B504" s="186" t="str">
        <f t="shared" si="39"/>
        <v/>
      </c>
      <c r="C504" s="187" t="str">
        <f t="shared" si="40"/>
        <v/>
      </c>
      <c r="D504" s="190"/>
      <c r="E504" s="189"/>
      <c r="F504" s="189" t="str">
        <f t="shared" si="41"/>
        <v/>
      </c>
      <c r="G504" s="189" t="str">
        <f t="shared" si="42"/>
        <v/>
      </c>
      <c r="H504" s="189" t="str">
        <f t="shared" si="43"/>
        <v/>
      </c>
    </row>
    <row r="505" spans="1:8">
      <c r="A505" s="185" t="str">
        <f t="shared" si="38"/>
        <v/>
      </c>
      <c r="B505" s="186" t="str">
        <f t="shared" si="39"/>
        <v/>
      </c>
      <c r="C505" s="187" t="str">
        <f t="shared" si="40"/>
        <v/>
      </c>
      <c r="D505" s="190"/>
      <c r="E505" s="189"/>
      <c r="F505" s="189" t="str">
        <f t="shared" si="41"/>
        <v/>
      </c>
      <c r="G505" s="189" t="str">
        <f t="shared" si="42"/>
        <v/>
      </c>
      <c r="H505" s="189" t="str">
        <f t="shared" si="43"/>
        <v/>
      </c>
    </row>
    <row r="506" spans="1:8">
      <c r="A506" s="185" t="str">
        <f t="shared" si="38"/>
        <v/>
      </c>
      <c r="B506" s="186" t="str">
        <f t="shared" si="39"/>
        <v/>
      </c>
      <c r="C506" s="187" t="str">
        <f t="shared" si="40"/>
        <v/>
      </c>
      <c r="D506" s="190"/>
      <c r="E506" s="189"/>
      <c r="F506" s="189" t="str">
        <f t="shared" si="41"/>
        <v/>
      </c>
      <c r="G506" s="189" t="str">
        <f t="shared" si="42"/>
        <v/>
      </c>
      <c r="H506" s="189" t="str">
        <f t="shared" si="43"/>
        <v/>
      </c>
    </row>
    <row r="507" spans="1:8">
      <c r="A507" s="185" t="str">
        <f t="shared" si="38"/>
        <v/>
      </c>
      <c r="B507" s="186" t="str">
        <f t="shared" si="39"/>
        <v/>
      </c>
      <c r="C507" s="187" t="str">
        <f t="shared" si="40"/>
        <v/>
      </c>
      <c r="D507" s="190"/>
      <c r="E507" s="189"/>
      <c r="F507" s="189" t="str">
        <f t="shared" si="41"/>
        <v/>
      </c>
      <c r="G507" s="189" t="str">
        <f t="shared" si="42"/>
        <v/>
      </c>
      <c r="H507" s="189" t="str">
        <f t="shared" si="43"/>
        <v/>
      </c>
    </row>
    <row r="508" spans="1:8">
      <c r="A508" s="185" t="str">
        <f t="shared" si="38"/>
        <v/>
      </c>
      <c r="B508" s="186" t="str">
        <f t="shared" si="39"/>
        <v/>
      </c>
      <c r="C508" s="187" t="str">
        <f t="shared" si="40"/>
        <v/>
      </c>
      <c r="D508" s="190"/>
      <c r="E508" s="189"/>
      <c r="F508" s="189" t="str">
        <f t="shared" si="41"/>
        <v/>
      </c>
      <c r="G508" s="189" t="str">
        <f t="shared" si="42"/>
        <v/>
      </c>
      <c r="H508" s="189" t="str">
        <f t="shared" si="43"/>
        <v/>
      </c>
    </row>
    <row r="509" spans="1:8">
      <c r="A509" s="185" t="str">
        <f t="shared" ref="A509:A572" si="44">IF(H508="","",IF(roundOpt,IF(OR(A508&gt;=nper,ROUND(H508,2)&lt;=0),"",A508+1),IF(OR(A508&gt;=nper,H508&lt;=0),"",A508+1)))</f>
        <v/>
      </c>
      <c r="B509" s="186" t="str">
        <f t="shared" ref="B509:B572" si="45">IF(A509="","",IF(OR(periods_per_year=26,periods_per_year=52),IF(periods_per_year=26,IF(A509=1,fpdate,B508+14),IF(periods_per_year=52,IF(A509=1,fpdate,B508+7),"n/a")),IF(periods_per_year=24,DATE(YEAR(fpdate),MONTH(fpdate)+(A509-1)/2+IF(AND(DAY(fpdate)&gt;=15,MOD(A509,2)=0),1,0),IF(MOD(A509,2)=0,IF(DAY(fpdate)&gt;=15,DAY(fpdate)-14,DAY(fpdate)+14),DAY(fpdate))),IF(DAY(DATE(YEAR(fpdate),MONTH(fpdate)+(A509-1)*months_per_period,DAY(fpdate)))&lt;&gt;DAY(fpdate),DATE(YEAR(fpdate),MONTH(fpdate)+(A509-1)*months_per_period+1,0),DATE(YEAR(fpdate),MONTH(fpdate)+(A509-1)*months_per_period,DAY(fpdate))))))</f>
        <v/>
      </c>
      <c r="C509" s="187" t="str">
        <f t="shared" ref="C509:C572" si="46">IF(A509="","",IF(roundOpt,IF(OR(A509=nper,payment&gt;ROUND((1+rate)*H508,2)),ROUND((1+rate)*H508,2),payment),IF(OR(A509=nper,payment&gt;(1+rate)*H508),(1+rate)*H508,payment)))</f>
        <v/>
      </c>
      <c r="D509" s="190"/>
      <c r="E509" s="189"/>
      <c r="F509" s="189" t="str">
        <f t="shared" ref="F509:F572" si="47">IF(A509="","",IF(AND(A509=1,pmtType=1),0,IF(roundOpt,ROUND(rate*H508,2),rate*H508)))</f>
        <v/>
      </c>
      <c r="G509" s="189" t="str">
        <f t="shared" ref="G509:G572" si="48">IF(A509="","",C509-F509+D509)</f>
        <v/>
      </c>
      <c r="H509" s="189" t="str">
        <f t="shared" ref="H509:H572" si="49">IF(A509="","",H508-G509)</f>
        <v/>
      </c>
    </row>
    <row r="510" spans="1:8">
      <c r="A510" s="185" t="str">
        <f t="shared" si="44"/>
        <v/>
      </c>
      <c r="B510" s="186" t="str">
        <f t="shared" si="45"/>
        <v/>
      </c>
      <c r="C510" s="187" t="str">
        <f t="shared" si="46"/>
        <v/>
      </c>
      <c r="D510" s="190"/>
      <c r="E510" s="189"/>
      <c r="F510" s="189" t="str">
        <f t="shared" si="47"/>
        <v/>
      </c>
      <c r="G510" s="189" t="str">
        <f t="shared" si="48"/>
        <v/>
      </c>
      <c r="H510" s="189" t="str">
        <f t="shared" si="49"/>
        <v/>
      </c>
    </row>
    <row r="511" spans="1:8">
      <c r="A511" s="185" t="str">
        <f t="shared" si="44"/>
        <v/>
      </c>
      <c r="B511" s="186" t="str">
        <f t="shared" si="45"/>
        <v/>
      </c>
      <c r="C511" s="187" t="str">
        <f t="shared" si="46"/>
        <v/>
      </c>
      <c r="D511" s="190"/>
      <c r="E511" s="189"/>
      <c r="F511" s="189" t="str">
        <f t="shared" si="47"/>
        <v/>
      </c>
      <c r="G511" s="189" t="str">
        <f t="shared" si="48"/>
        <v/>
      </c>
      <c r="H511" s="189" t="str">
        <f t="shared" si="49"/>
        <v/>
      </c>
    </row>
    <row r="512" spans="1:8">
      <c r="A512" s="185" t="str">
        <f t="shared" si="44"/>
        <v/>
      </c>
      <c r="B512" s="186" t="str">
        <f t="shared" si="45"/>
        <v/>
      </c>
      <c r="C512" s="187" t="str">
        <f t="shared" si="46"/>
        <v/>
      </c>
      <c r="D512" s="190"/>
      <c r="E512" s="189"/>
      <c r="F512" s="189" t="str">
        <f t="shared" si="47"/>
        <v/>
      </c>
      <c r="G512" s="189" t="str">
        <f t="shared" si="48"/>
        <v/>
      </c>
      <c r="H512" s="189" t="str">
        <f t="shared" si="49"/>
        <v/>
      </c>
    </row>
    <row r="513" spans="1:8">
      <c r="A513" s="185" t="str">
        <f t="shared" si="44"/>
        <v/>
      </c>
      <c r="B513" s="186" t="str">
        <f t="shared" si="45"/>
        <v/>
      </c>
      <c r="C513" s="187" t="str">
        <f t="shared" si="46"/>
        <v/>
      </c>
      <c r="D513" s="190"/>
      <c r="E513" s="189"/>
      <c r="F513" s="189" t="str">
        <f t="shared" si="47"/>
        <v/>
      </c>
      <c r="G513" s="189" t="str">
        <f t="shared" si="48"/>
        <v/>
      </c>
      <c r="H513" s="189" t="str">
        <f t="shared" si="49"/>
        <v/>
      </c>
    </row>
    <row r="514" spans="1:8">
      <c r="A514" s="185" t="str">
        <f t="shared" si="44"/>
        <v/>
      </c>
      <c r="B514" s="186" t="str">
        <f t="shared" si="45"/>
        <v/>
      </c>
      <c r="C514" s="187" t="str">
        <f t="shared" si="46"/>
        <v/>
      </c>
      <c r="D514" s="190"/>
      <c r="E514" s="189"/>
      <c r="F514" s="189" t="str">
        <f t="shared" si="47"/>
        <v/>
      </c>
      <c r="G514" s="189" t="str">
        <f t="shared" si="48"/>
        <v/>
      </c>
      <c r="H514" s="189" t="str">
        <f t="shared" si="49"/>
        <v/>
      </c>
    </row>
    <row r="515" spans="1:8">
      <c r="A515" s="185" t="str">
        <f t="shared" si="44"/>
        <v/>
      </c>
      <c r="B515" s="186" t="str">
        <f t="shared" si="45"/>
        <v/>
      </c>
      <c r="C515" s="187" t="str">
        <f t="shared" si="46"/>
        <v/>
      </c>
      <c r="D515" s="190"/>
      <c r="E515" s="189"/>
      <c r="F515" s="189" t="str">
        <f t="shared" si="47"/>
        <v/>
      </c>
      <c r="G515" s="189" t="str">
        <f t="shared" si="48"/>
        <v/>
      </c>
      <c r="H515" s="189" t="str">
        <f t="shared" si="49"/>
        <v/>
      </c>
    </row>
    <row r="516" spans="1:8">
      <c r="A516" s="185" t="str">
        <f t="shared" si="44"/>
        <v/>
      </c>
      <c r="B516" s="186" t="str">
        <f t="shared" si="45"/>
        <v/>
      </c>
      <c r="C516" s="187" t="str">
        <f t="shared" si="46"/>
        <v/>
      </c>
      <c r="D516" s="190"/>
      <c r="E516" s="189"/>
      <c r="F516" s="189" t="str">
        <f t="shared" si="47"/>
        <v/>
      </c>
      <c r="G516" s="189" t="str">
        <f t="shared" si="48"/>
        <v/>
      </c>
      <c r="H516" s="189" t="str">
        <f t="shared" si="49"/>
        <v/>
      </c>
    </row>
    <row r="517" spans="1:8">
      <c r="A517" s="185" t="str">
        <f t="shared" si="44"/>
        <v/>
      </c>
      <c r="B517" s="186" t="str">
        <f t="shared" si="45"/>
        <v/>
      </c>
      <c r="C517" s="187" t="str">
        <f t="shared" si="46"/>
        <v/>
      </c>
      <c r="D517" s="190"/>
      <c r="E517" s="189"/>
      <c r="F517" s="189" t="str">
        <f t="shared" si="47"/>
        <v/>
      </c>
      <c r="G517" s="189" t="str">
        <f t="shared" si="48"/>
        <v/>
      </c>
      <c r="H517" s="189" t="str">
        <f t="shared" si="49"/>
        <v/>
      </c>
    </row>
    <row r="518" spans="1:8">
      <c r="A518" s="185" t="str">
        <f t="shared" si="44"/>
        <v/>
      </c>
      <c r="B518" s="186" t="str">
        <f t="shared" si="45"/>
        <v/>
      </c>
      <c r="C518" s="187" t="str">
        <f t="shared" si="46"/>
        <v/>
      </c>
      <c r="D518" s="190"/>
      <c r="E518" s="189"/>
      <c r="F518" s="189" t="str">
        <f t="shared" si="47"/>
        <v/>
      </c>
      <c r="G518" s="189" t="str">
        <f t="shared" si="48"/>
        <v/>
      </c>
      <c r="H518" s="189" t="str">
        <f t="shared" si="49"/>
        <v/>
      </c>
    </row>
    <row r="519" spans="1:8">
      <c r="A519" s="185" t="str">
        <f t="shared" si="44"/>
        <v/>
      </c>
      <c r="B519" s="186" t="str">
        <f t="shared" si="45"/>
        <v/>
      </c>
      <c r="C519" s="187" t="str">
        <f t="shared" si="46"/>
        <v/>
      </c>
      <c r="D519" s="190"/>
      <c r="E519" s="189"/>
      <c r="F519" s="189" t="str">
        <f t="shared" si="47"/>
        <v/>
      </c>
      <c r="G519" s="189" t="str">
        <f t="shared" si="48"/>
        <v/>
      </c>
      <c r="H519" s="189" t="str">
        <f t="shared" si="49"/>
        <v/>
      </c>
    </row>
    <row r="520" spans="1:8">
      <c r="A520" s="185" t="str">
        <f t="shared" si="44"/>
        <v/>
      </c>
      <c r="B520" s="186" t="str">
        <f t="shared" si="45"/>
        <v/>
      </c>
      <c r="C520" s="187" t="str">
        <f t="shared" si="46"/>
        <v/>
      </c>
      <c r="D520" s="190"/>
      <c r="E520" s="189"/>
      <c r="F520" s="189" t="str">
        <f t="shared" si="47"/>
        <v/>
      </c>
      <c r="G520" s="189" t="str">
        <f t="shared" si="48"/>
        <v/>
      </c>
      <c r="H520" s="189" t="str">
        <f t="shared" si="49"/>
        <v/>
      </c>
    </row>
    <row r="521" spans="1:8">
      <c r="A521" s="185" t="str">
        <f t="shared" si="44"/>
        <v/>
      </c>
      <c r="B521" s="186" t="str">
        <f t="shared" si="45"/>
        <v/>
      </c>
      <c r="C521" s="187" t="str">
        <f t="shared" si="46"/>
        <v/>
      </c>
      <c r="D521" s="190"/>
      <c r="E521" s="189"/>
      <c r="F521" s="189" t="str">
        <f t="shared" si="47"/>
        <v/>
      </c>
      <c r="G521" s="189" t="str">
        <f t="shared" si="48"/>
        <v/>
      </c>
      <c r="H521" s="189" t="str">
        <f t="shared" si="49"/>
        <v/>
      </c>
    </row>
    <row r="522" spans="1:8">
      <c r="A522" s="185" t="str">
        <f t="shared" si="44"/>
        <v/>
      </c>
      <c r="B522" s="186" t="str">
        <f t="shared" si="45"/>
        <v/>
      </c>
      <c r="C522" s="187" t="str">
        <f t="shared" si="46"/>
        <v/>
      </c>
      <c r="D522" s="190"/>
      <c r="E522" s="189"/>
      <c r="F522" s="189" t="str">
        <f t="shared" si="47"/>
        <v/>
      </c>
      <c r="G522" s="189" t="str">
        <f t="shared" si="48"/>
        <v/>
      </c>
      <c r="H522" s="189" t="str">
        <f t="shared" si="49"/>
        <v/>
      </c>
    </row>
    <row r="523" spans="1:8">
      <c r="A523" s="185" t="str">
        <f t="shared" si="44"/>
        <v/>
      </c>
      <c r="B523" s="186" t="str">
        <f t="shared" si="45"/>
        <v/>
      </c>
      <c r="C523" s="187" t="str">
        <f t="shared" si="46"/>
        <v/>
      </c>
      <c r="D523" s="190"/>
      <c r="E523" s="189"/>
      <c r="F523" s="189" t="str">
        <f t="shared" si="47"/>
        <v/>
      </c>
      <c r="G523" s="189" t="str">
        <f t="shared" si="48"/>
        <v/>
      </c>
      <c r="H523" s="189" t="str">
        <f t="shared" si="49"/>
        <v/>
      </c>
    </row>
    <row r="524" spans="1:8">
      <c r="A524" s="185" t="str">
        <f t="shared" si="44"/>
        <v/>
      </c>
      <c r="B524" s="186" t="str">
        <f t="shared" si="45"/>
        <v/>
      </c>
      <c r="C524" s="187" t="str">
        <f t="shared" si="46"/>
        <v/>
      </c>
      <c r="D524" s="190"/>
      <c r="E524" s="189"/>
      <c r="F524" s="189" t="str">
        <f t="shared" si="47"/>
        <v/>
      </c>
      <c r="G524" s="189" t="str">
        <f t="shared" si="48"/>
        <v/>
      </c>
      <c r="H524" s="189" t="str">
        <f t="shared" si="49"/>
        <v/>
      </c>
    </row>
    <row r="525" spans="1:8">
      <c r="A525" s="185" t="str">
        <f t="shared" si="44"/>
        <v/>
      </c>
      <c r="B525" s="186" t="str">
        <f t="shared" si="45"/>
        <v/>
      </c>
      <c r="C525" s="187" t="str">
        <f t="shared" si="46"/>
        <v/>
      </c>
      <c r="D525" s="190"/>
      <c r="E525" s="189"/>
      <c r="F525" s="189" t="str">
        <f t="shared" si="47"/>
        <v/>
      </c>
      <c r="G525" s="189" t="str">
        <f t="shared" si="48"/>
        <v/>
      </c>
      <c r="H525" s="189" t="str">
        <f t="shared" si="49"/>
        <v/>
      </c>
    </row>
    <row r="526" spans="1:8">
      <c r="A526" s="185" t="str">
        <f t="shared" si="44"/>
        <v/>
      </c>
      <c r="B526" s="186" t="str">
        <f t="shared" si="45"/>
        <v/>
      </c>
      <c r="C526" s="187" t="str">
        <f t="shared" si="46"/>
        <v/>
      </c>
      <c r="D526" s="190"/>
      <c r="E526" s="189"/>
      <c r="F526" s="189" t="str">
        <f t="shared" si="47"/>
        <v/>
      </c>
      <c r="G526" s="189" t="str">
        <f t="shared" si="48"/>
        <v/>
      </c>
      <c r="H526" s="189" t="str">
        <f t="shared" si="49"/>
        <v/>
      </c>
    </row>
    <row r="527" spans="1:8">
      <c r="A527" s="185" t="str">
        <f t="shared" si="44"/>
        <v/>
      </c>
      <c r="B527" s="186" t="str">
        <f t="shared" si="45"/>
        <v/>
      </c>
      <c r="C527" s="187" t="str">
        <f t="shared" si="46"/>
        <v/>
      </c>
      <c r="D527" s="190"/>
      <c r="E527" s="189"/>
      <c r="F527" s="189" t="str">
        <f t="shared" si="47"/>
        <v/>
      </c>
      <c r="G527" s="189" t="str">
        <f t="shared" si="48"/>
        <v/>
      </c>
      <c r="H527" s="189" t="str">
        <f t="shared" si="49"/>
        <v/>
      </c>
    </row>
    <row r="528" spans="1:8">
      <c r="A528" s="185" t="str">
        <f t="shared" si="44"/>
        <v/>
      </c>
      <c r="B528" s="186" t="str">
        <f t="shared" si="45"/>
        <v/>
      </c>
      <c r="C528" s="187" t="str">
        <f t="shared" si="46"/>
        <v/>
      </c>
      <c r="D528" s="190"/>
      <c r="E528" s="189"/>
      <c r="F528" s="189" t="str">
        <f t="shared" si="47"/>
        <v/>
      </c>
      <c r="G528" s="189" t="str">
        <f t="shared" si="48"/>
        <v/>
      </c>
      <c r="H528" s="189" t="str">
        <f t="shared" si="49"/>
        <v/>
      </c>
    </row>
    <row r="529" spans="1:8">
      <c r="A529" s="185" t="str">
        <f t="shared" si="44"/>
        <v/>
      </c>
      <c r="B529" s="186" t="str">
        <f t="shared" si="45"/>
        <v/>
      </c>
      <c r="C529" s="187" t="str">
        <f t="shared" si="46"/>
        <v/>
      </c>
      <c r="D529" s="190"/>
      <c r="E529" s="189"/>
      <c r="F529" s="189" t="str">
        <f t="shared" si="47"/>
        <v/>
      </c>
      <c r="G529" s="189" t="str">
        <f t="shared" si="48"/>
        <v/>
      </c>
      <c r="H529" s="189" t="str">
        <f t="shared" si="49"/>
        <v/>
      </c>
    </row>
    <row r="530" spans="1:8">
      <c r="A530" s="185" t="str">
        <f t="shared" si="44"/>
        <v/>
      </c>
      <c r="B530" s="186" t="str">
        <f t="shared" si="45"/>
        <v/>
      </c>
      <c r="C530" s="187" t="str">
        <f t="shared" si="46"/>
        <v/>
      </c>
      <c r="D530" s="190"/>
      <c r="E530" s="189"/>
      <c r="F530" s="189" t="str">
        <f t="shared" si="47"/>
        <v/>
      </c>
      <c r="G530" s="189" t="str">
        <f t="shared" si="48"/>
        <v/>
      </c>
      <c r="H530" s="189" t="str">
        <f t="shared" si="49"/>
        <v/>
      </c>
    </row>
    <row r="531" spans="1:8">
      <c r="A531" s="185" t="str">
        <f t="shared" si="44"/>
        <v/>
      </c>
      <c r="B531" s="186" t="str">
        <f t="shared" si="45"/>
        <v/>
      </c>
      <c r="C531" s="187" t="str">
        <f t="shared" si="46"/>
        <v/>
      </c>
      <c r="D531" s="190"/>
      <c r="E531" s="189"/>
      <c r="F531" s="189" t="str">
        <f t="shared" si="47"/>
        <v/>
      </c>
      <c r="G531" s="189" t="str">
        <f t="shared" si="48"/>
        <v/>
      </c>
      <c r="H531" s="189" t="str">
        <f t="shared" si="49"/>
        <v/>
      </c>
    </row>
    <row r="532" spans="1:8">
      <c r="A532" s="185" t="str">
        <f t="shared" si="44"/>
        <v/>
      </c>
      <c r="B532" s="186" t="str">
        <f t="shared" si="45"/>
        <v/>
      </c>
      <c r="C532" s="187" t="str">
        <f t="shared" si="46"/>
        <v/>
      </c>
      <c r="D532" s="190"/>
      <c r="E532" s="189"/>
      <c r="F532" s="189" t="str">
        <f t="shared" si="47"/>
        <v/>
      </c>
      <c r="G532" s="189" t="str">
        <f t="shared" si="48"/>
        <v/>
      </c>
      <c r="H532" s="189" t="str">
        <f t="shared" si="49"/>
        <v/>
      </c>
    </row>
    <row r="533" spans="1:8">
      <c r="A533" s="185" t="str">
        <f t="shared" si="44"/>
        <v/>
      </c>
      <c r="B533" s="186" t="str">
        <f t="shared" si="45"/>
        <v/>
      </c>
      <c r="C533" s="187" t="str">
        <f t="shared" si="46"/>
        <v/>
      </c>
      <c r="D533" s="190"/>
      <c r="E533" s="189"/>
      <c r="F533" s="189" t="str">
        <f t="shared" si="47"/>
        <v/>
      </c>
      <c r="G533" s="189" t="str">
        <f t="shared" si="48"/>
        <v/>
      </c>
      <c r="H533" s="189" t="str">
        <f t="shared" si="49"/>
        <v/>
      </c>
    </row>
    <row r="534" spans="1:8">
      <c r="A534" s="185" t="str">
        <f t="shared" si="44"/>
        <v/>
      </c>
      <c r="B534" s="186" t="str">
        <f t="shared" si="45"/>
        <v/>
      </c>
      <c r="C534" s="187" t="str">
        <f t="shared" si="46"/>
        <v/>
      </c>
      <c r="D534" s="190"/>
      <c r="E534" s="189"/>
      <c r="F534" s="189" t="str">
        <f t="shared" si="47"/>
        <v/>
      </c>
      <c r="G534" s="189" t="str">
        <f t="shared" si="48"/>
        <v/>
      </c>
      <c r="H534" s="189" t="str">
        <f t="shared" si="49"/>
        <v/>
      </c>
    </row>
    <row r="535" spans="1:8">
      <c r="A535" s="185" t="str">
        <f t="shared" si="44"/>
        <v/>
      </c>
      <c r="B535" s="186" t="str">
        <f t="shared" si="45"/>
        <v/>
      </c>
      <c r="C535" s="187" t="str">
        <f t="shared" si="46"/>
        <v/>
      </c>
      <c r="D535" s="190"/>
      <c r="E535" s="189"/>
      <c r="F535" s="189" t="str">
        <f t="shared" si="47"/>
        <v/>
      </c>
      <c r="G535" s="189" t="str">
        <f t="shared" si="48"/>
        <v/>
      </c>
      <c r="H535" s="189" t="str">
        <f t="shared" si="49"/>
        <v/>
      </c>
    </row>
    <row r="536" spans="1:8">
      <c r="A536" s="185" t="str">
        <f t="shared" si="44"/>
        <v/>
      </c>
      <c r="B536" s="186" t="str">
        <f t="shared" si="45"/>
        <v/>
      </c>
      <c r="C536" s="187" t="str">
        <f t="shared" si="46"/>
        <v/>
      </c>
      <c r="D536" s="190"/>
      <c r="E536" s="189"/>
      <c r="F536" s="189" t="str">
        <f t="shared" si="47"/>
        <v/>
      </c>
      <c r="G536" s="189" t="str">
        <f t="shared" si="48"/>
        <v/>
      </c>
      <c r="H536" s="189" t="str">
        <f t="shared" si="49"/>
        <v/>
      </c>
    </row>
    <row r="537" spans="1:8">
      <c r="A537" s="185" t="str">
        <f t="shared" si="44"/>
        <v/>
      </c>
      <c r="B537" s="186" t="str">
        <f t="shared" si="45"/>
        <v/>
      </c>
      <c r="C537" s="187" t="str">
        <f t="shared" si="46"/>
        <v/>
      </c>
      <c r="D537" s="190"/>
      <c r="E537" s="189"/>
      <c r="F537" s="189" t="str">
        <f t="shared" si="47"/>
        <v/>
      </c>
      <c r="G537" s="189" t="str">
        <f t="shared" si="48"/>
        <v/>
      </c>
      <c r="H537" s="189" t="str">
        <f t="shared" si="49"/>
        <v/>
      </c>
    </row>
    <row r="538" spans="1:8">
      <c r="A538" s="185" t="str">
        <f t="shared" si="44"/>
        <v/>
      </c>
      <c r="B538" s="186" t="str">
        <f t="shared" si="45"/>
        <v/>
      </c>
      <c r="C538" s="187" t="str">
        <f t="shared" si="46"/>
        <v/>
      </c>
      <c r="D538" s="190"/>
      <c r="E538" s="189"/>
      <c r="F538" s="189" t="str">
        <f t="shared" si="47"/>
        <v/>
      </c>
      <c r="G538" s="189" t="str">
        <f t="shared" si="48"/>
        <v/>
      </c>
      <c r="H538" s="189" t="str">
        <f t="shared" si="49"/>
        <v/>
      </c>
    </row>
    <row r="539" spans="1:8">
      <c r="A539" s="185" t="str">
        <f t="shared" si="44"/>
        <v/>
      </c>
      <c r="B539" s="186" t="str">
        <f t="shared" si="45"/>
        <v/>
      </c>
      <c r="C539" s="187" t="str">
        <f t="shared" si="46"/>
        <v/>
      </c>
      <c r="D539" s="190"/>
      <c r="E539" s="189"/>
      <c r="F539" s="189" t="str">
        <f t="shared" si="47"/>
        <v/>
      </c>
      <c r="G539" s="189" t="str">
        <f t="shared" si="48"/>
        <v/>
      </c>
      <c r="H539" s="189" t="str">
        <f t="shared" si="49"/>
        <v/>
      </c>
    </row>
    <row r="540" spans="1:8">
      <c r="A540" s="185" t="str">
        <f t="shared" si="44"/>
        <v/>
      </c>
      <c r="B540" s="186" t="str">
        <f t="shared" si="45"/>
        <v/>
      </c>
      <c r="C540" s="187" t="str">
        <f t="shared" si="46"/>
        <v/>
      </c>
      <c r="D540" s="190"/>
      <c r="E540" s="189"/>
      <c r="F540" s="189" t="str">
        <f t="shared" si="47"/>
        <v/>
      </c>
      <c r="G540" s="189" t="str">
        <f t="shared" si="48"/>
        <v/>
      </c>
      <c r="H540" s="189" t="str">
        <f t="shared" si="49"/>
        <v/>
      </c>
    </row>
    <row r="541" spans="1:8">
      <c r="A541" s="185" t="str">
        <f t="shared" si="44"/>
        <v/>
      </c>
      <c r="B541" s="186" t="str">
        <f t="shared" si="45"/>
        <v/>
      </c>
      <c r="C541" s="187" t="str">
        <f t="shared" si="46"/>
        <v/>
      </c>
      <c r="D541" s="190"/>
      <c r="E541" s="189"/>
      <c r="F541" s="189" t="str">
        <f t="shared" si="47"/>
        <v/>
      </c>
      <c r="G541" s="189" t="str">
        <f t="shared" si="48"/>
        <v/>
      </c>
      <c r="H541" s="189" t="str">
        <f t="shared" si="49"/>
        <v/>
      </c>
    </row>
    <row r="542" spans="1:8">
      <c r="A542" s="185" t="str">
        <f t="shared" si="44"/>
        <v/>
      </c>
      <c r="B542" s="186" t="str">
        <f t="shared" si="45"/>
        <v/>
      </c>
      <c r="C542" s="187" t="str">
        <f t="shared" si="46"/>
        <v/>
      </c>
      <c r="D542" s="190"/>
      <c r="E542" s="189"/>
      <c r="F542" s="189" t="str">
        <f t="shared" si="47"/>
        <v/>
      </c>
      <c r="G542" s="189" t="str">
        <f t="shared" si="48"/>
        <v/>
      </c>
      <c r="H542" s="189" t="str">
        <f t="shared" si="49"/>
        <v/>
      </c>
    </row>
    <row r="543" spans="1:8">
      <c r="A543" s="185" t="str">
        <f t="shared" si="44"/>
        <v/>
      </c>
      <c r="B543" s="186" t="str">
        <f t="shared" si="45"/>
        <v/>
      </c>
      <c r="C543" s="187" t="str">
        <f t="shared" si="46"/>
        <v/>
      </c>
      <c r="D543" s="190"/>
      <c r="E543" s="189"/>
      <c r="F543" s="189" t="str">
        <f t="shared" si="47"/>
        <v/>
      </c>
      <c r="G543" s="189" t="str">
        <f t="shared" si="48"/>
        <v/>
      </c>
      <c r="H543" s="189" t="str">
        <f t="shared" si="49"/>
        <v/>
      </c>
    </row>
    <row r="544" spans="1:8">
      <c r="A544" s="185" t="str">
        <f t="shared" si="44"/>
        <v/>
      </c>
      <c r="B544" s="186" t="str">
        <f t="shared" si="45"/>
        <v/>
      </c>
      <c r="C544" s="187" t="str">
        <f t="shared" si="46"/>
        <v/>
      </c>
      <c r="D544" s="190"/>
      <c r="E544" s="189"/>
      <c r="F544" s="189" t="str">
        <f t="shared" si="47"/>
        <v/>
      </c>
      <c r="G544" s="189" t="str">
        <f t="shared" si="48"/>
        <v/>
      </c>
      <c r="H544" s="189" t="str">
        <f t="shared" si="49"/>
        <v/>
      </c>
    </row>
    <row r="545" spans="1:8">
      <c r="A545" s="185" t="str">
        <f t="shared" si="44"/>
        <v/>
      </c>
      <c r="B545" s="186" t="str">
        <f t="shared" si="45"/>
        <v/>
      </c>
      <c r="C545" s="187" t="str">
        <f t="shared" si="46"/>
        <v/>
      </c>
      <c r="D545" s="190"/>
      <c r="E545" s="189"/>
      <c r="F545" s="189" t="str">
        <f t="shared" si="47"/>
        <v/>
      </c>
      <c r="G545" s="189" t="str">
        <f t="shared" si="48"/>
        <v/>
      </c>
      <c r="H545" s="189" t="str">
        <f t="shared" si="49"/>
        <v/>
      </c>
    </row>
    <row r="546" spans="1:8">
      <c r="A546" s="185" t="str">
        <f t="shared" si="44"/>
        <v/>
      </c>
      <c r="B546" s="186" t="str">
        <f t="shared" si="45"/>
        <v/>
      </c>
      <c r="C546" s="187" t="str">
        <f t="shared" si="46"/>
        <v/>
      </c>
      <c r="D546" s="190"/>
      <c r="E546" s="189"/>
      <c r="F546" s="189" t="str">
        <f t="shared" si="47"/>
        <v/>
      </c>
      <c r="G546" s="189" t="str">
        <f t="shared" si="48"/>
        <v/>
      </c>
      <c r="H546" s="189" t="str">
        <f t="shared" si="49"/>
        <v/>
      </c>
    </row>
    <row r="547" spans="1:8">
      <c r="A547" s="185" t="str">
        <f t="shared" si="44"/>
        <v/>
      </c>
      <c r="B547" s="186" t="str">
        <f t="shared" si="45"/>
        <v/>
      </c>
      <c r="C547" s="187" t="str">
        <f t="shared" si="46"/>
        <v/>
      </c>
      <c r="D547" s="190"/>
      <c r="E547" s="189"/>
      <c r="F547" s="189" t="str">
        <f t="shared" si="47"/>
        <v/>
      </c>
      <c r="G547" s="189" t="str">
        <f t="shared" si="48"/>
        <v/>
      </c>
      <c r="H547" s="189" t="str">
        <f t="shared" si="49"/>
        <v/>
      </c>
    </row>
    <row r="548" spans="1:8">
      <c r="A548" s="185" t="str">
        <f t="shared" si="44"/>
        <v/>
      </c>
      <c r="B548" s="186" t="str">
        <f t="shared" si="45"/>
        <v/>
      </c>
      <c r="C548" s="187" t="str">
        <f t="shared" si="46"/>
        <v/>
      </c>
      <c r="D548" s="190"/>
      <c r="E548" s="189"/>
      <c r="F548" s="189" t="str">
        <f t="shared" si="47"/>
        <v/>
      </c>
      <c r="G548" s="189" t="str">
        <f t="shared" si="48"/>
        <v/>
      </c>
      <c r="H548" s="189" t="str">
        <f t="shared" si="49"/>
        <v/>
      </c>
    </row>
    <row r="549" spans="1:8">
      <c r="A549" s="185" t="str">
        <f t="shared" si="44"/>
        <v/>
      </c>
      <c r="B549" s="186" t="str">
        <f t="shared" si="45"/>
        <v/>
      </c>
      <c r="C549" s="187" t="str">
        <f t="shared" si="46"/>
        <v/>
      </c>
      <c r="D549" s="190"/>
      <c r="E549" s="189"/>
      <c r="F549" s="189" t="str">
        <f t="shared" si="47"/>
        <v/>
      </c>
      <c r="G549" s="189" t="str">
        <f t="shared" si="48"/>
        <v/>
      </c>
      <c r="H549" s="189" t="str">
        <f t="shared" si="49"/>
        <v/>
      </c>
    </row>
    <row r="550" spans="1:8">
      <c r="A550" s="185" t="str">
        <f t="shared" si="44"/>
        <v/>
      </c>
      <c r="B550" s="186" t="str">
        <f t="shared" si="45"/>
        <v/>
      </c>
      <c r="C550" s="187" t="str">
        <f t="shared" si="46"/>
        <v/>
      </c>
      <c r="D550" s="190"/>
      <c r="E550" s="189"/>
      <c r="F550" s="189" t="str">
        <f t="shared" si="47"/>
        <v/>
      </c>
      <c r="G550" s="189" t="str">
        <f t="shared" si="48"/>
        <v/>
      </c>
      <c r="H550" s="189" t="str">
        <f t="shared" si="49"/>
        <v/>
      </c>
    </row>
    <row r="551" spans="1:8">
      <c r="A551" s="185" t="str">
        <f t="shared" si="44"/>
        <v/>
      </c>
      <c r="B551" s="186" t="str">
        <f t="shared" si="45"/>
        <v/>
      </c>
      <c r="C551" s="187" t="str">
        <f t="shared" si="46"/>
        <v/>
      </c>
      <c r="D551" s="190"/>
      <c r="E551" s="189"/>
      <c r="F551" s="189" t="str">
        <f t="shared" si="47"/>
        <v/>
      </c>
      <c r="G551" s="189" t="str">
        <f t="shared" si="48"/>
        <v/>
      </c>
      <c r="H551" s="189" t="str">
        <f t="shared" si="49"/>
        <v/>
      </c>
    </row>
    <row r="552" spans="1:8">
      <c r="A552" s="185" t="str">
        <f t="shared" si="44"/>
        <v/>
      </c>
      <c r="B552" s="186" t="str">
        <f t="shared" si="45"/>
        <v/>
      </c>
      <c r="C552" s="187" t="str">
        <f t="shared" si="46"/>
        <v/>
      </c>
      <c r="D552" s="190"/>
      <c r="E552" s="189"/>
      <c r="F552" s="189" t="str">
        <f t="shared" si="47"/>
        <v/>
      </c>
      <c r="G552" s="189" t="str">
        <f t="shared" si="48"/>
        <v/>
      </c>
      <c r="H552" s="189" t="str">
        <f t="shared" si="49"/>
        <v/>
      </c>
    </row>
    <row r="553" spans="1:8">
      <c r="A553" s="185" t="str">
        <f t="shared" si="44"/>
        <v/>
      </c>
      <c r="B553" s="186" t="str">
        <f t="shared" si="45"/>
        <v/>
      </c>
      <c r="C553" s="187" t="str">
        <f t="shared" si="46"/>
        <v/>
      </c>
      <c r="D553" s="190"/>
      <c r="E553" s="189"/>
      <c r="F553" s="189" t="str">
        <f t="shared" si="47"/>
        <v/>
      </c>
      <c r="G553" s="189" t="str">
        <f t="shared" si="48"/>
        <v/>
      </c>
      <c r="H553" s="189" t="str">
        <f t="shared" si="49"/>
        <v/>
      </c>
    </row>
    <row r="554" spans="1:8">
      <c r="A554" s="185" t="str">
        <f t="shared" si="44"/>
        <v/>
      </c>
      <c r="B554" s="186" t="str">
        <f t="shared" si="45"/>
        <v/>
      </c>
      <c r="C554" s="187" t="str">
        <f t="shared" si="46"/>
        <v/>
      </c>
      <c r="D554" s="190"/>
      <c r="E554" s="189"/>
      <c r="F554" s="189" t="str">
        <f t="shared" si="47"/>
        <v/>
      </c>
      <c r="G554" s="189" t="str">
        <f t="shared" si="48"/>
        <v/>
      </c>
      <c r="H554" s="189" t="str">
        <f t="shared" si="49"/>
        <v/>
      </c>
    </row>
    <row r="555" spans="1:8">
      <c r="A555" s="185" t="str">
        <f t="shared" si="44"/>
        <v/>
      </c>
      <c r="B555" s="186" t="str">
        <f t="shared" si="45"/>
        <v/>
      </c>
      <c r="C555" s="187" t="str">
        <f t="shared" si="46"/>
        <v/>
      </c>
      <c r="D555" s="190"/>
      <c r="E555" s="189"/>
      <c r="F555" s="189" t="str">
        <f t="shared" si="47"/>
        <v/>
      </c>
      <c r="G555" s="189" t="str">
        <f t="shared" si="48"/>
        <v/>
      </c>
      <c r="H555" s="189" t="str">
        <f t="shared" si="49"/>
        <v/>
      </c>
    </row>
    <row r="556" spans="1:8">
      <c r="A556" s="185" t="str">
        <f t="shared" si="44"/>
        <v/>
      </c>
      <c r="B556" s="186" t="str">
        <f t="shared" si="45"/>
        <v/>
      </c>
      <c r="C556" s="187" t="str">
        <f t="shared" si="46"/>
        <v/>
      </c>
      <c r="D556" s="190"/>
      <c r="E556" s="189"/>
      <c r="F556" s="189" t="str">
        <f t="shared" si="47"/>
        <v/>
      </c>
      <c r="G556" s="189" t="str">
        <f t="shared" si="48"/>
        <v/>
      </c>
      <c r="H556" s="189" t="str">
        <f t="shared" si="49"/>
        <v/>
      </c>
    </row>
    <row r="557" spans="1:8">
      <c r="A557" s="185" t="str">
        <f t="shared" si="44"/>
        <v/>
      </c>
      <c r="B557" s="186" t="str">
        <f t="shared" si="45"/>
        <v/>
      </c>
      <c r="C557" s="187" t="str">
        <f t="shared" si="46"/>
        <v/>
      </c>
      <c r="D557" s="190"/>
      <c r="E557" s="189"/>
      <c r="F557" s="189" t="str">
        <f t="shared" si="47"/>
        <v/>
      </c>
      <c r="G557" s="189" t="str">
        <f t="shared" si="48"/>
        <v/>
      </c>
      <c r="H557" s="189" t="str">
        <f t="shared" si="49"/>
        <v/>
      </c>
    </row>
    <row r="558" spans="1:8">
      <c r="A558" s="185" t="str">
        <f t="shared" si="44"/>
        <v/>
      </c>
      <c r="B558" s="186" t="str">
        <f t="shared" si="45"/>
        <v/>
      </c>
      <c r="C558" s="187" t="str">
        <f t="shared" si="46"/>
        <v/>
      </c>
      <c r="D558" s="190"/>
      <c r="E558" s="189"/>
      <c r="F558" s="189" t="str">
        <f t="shared" si="47"/>
        <v/>
      </c>
      <c r="G558" s="189" t="str">
        <f t="shared" si="48"/>
        <v/>
      </c>
      <c r="H558" s="189" t="str">
        <f t="shared" si="49"/>
        <v/>
      </c>
    </row>
    <row r="559" spans="1:8">
      <c r="A559" s="185" t="str">
        <f t="shared" si="44"/>
        <v/>
      </c>
      <c r="B559" s="186" t="str">
        <f t="shared" si="45"/>
        <v/>
      </c>
      <c r="C559" s="187" t="str">
        <f t="shared" si="46"/>
        <v/>
      </c>
      <c r="D559" s="190"/>
      <c r="E559" s="189"/>
      <c r="F559" s="189" t="str">
        <f t="shared" si="47"/>
        <v/>
      </c>
      <c r="G559" s="189" t="str">
        <f t="shared" si="48"/>
        <v/>
      </c>
      <c r="H559" s="189" t="str">
        <f t="shared" si="49"/>
        <v/>
      </c>
    </row>
    <row r="560" spans="1:8">
      <c r="A560" s="185" t="str">
        <f t="shared" si="44"/>
        <v/>
      </c>
      <c r="B560" s="186" t="str">
        <f t="shared" si="45"/>
        <v/>
      </c>
      <c r="C560" s="187" t="str">
        <f t="shared" si="46"/>
        <v/>
      </c>
      <c r="D560" s="190"/>
      <c r="E560" s="189"/>
      <c r="F560" s="189" t="str">
        <f t="shared" si="47"/>
        <v/>
      </c>
      <c r="G560" s="189" t="str">
        <f t="shared" si="48"/>
        <v/>
      </c>
      <c r="H560" s="189" t="str">
        <f t="shared" si="49"/>
        <v/>
      </c>
    </row>
    <row r="561" spans="1:8">
      <c r="A561" s="185" t="str">
        <f t="shared" si="44"/>
        <v/>
      </c>
      <c r="B561" s="186" t="str">
        <f t="shared" si="45"/>
        <v/>
      </c>
      <c r="C561" s="187" t="str">
        <f t="shared" si="46"/>
        <v/>
      </c>
      <c r="D561" s="190"/>
      <c r="E561" s="189"/>
      <c r="F561" s="189" t="str">
        <f t="shared" si="47"/>
        <v/>
      </c>
      <c r="G561" s="189" t="str">
        <f t="shared" si="48"/>
        <v/>
      </c>
      <c r="H561" s="189" t="str">
        <f t="shared" si="49"/>
        <v/>
      </c>
    </row>
    <row r="562" spans="1:8">
      <c r="A562" s="185" t="str">
        <f t="shared" si="44"/>
        <v/>
      </c>
      <c r="B562" s="186" t="str">
        <f t="shared" si="45"/>
        <v/>
      </c>
      <c r="C562" s="187" t="str">
        <f t="shared" si="46"/>
        <v/>
      </c>
      <c r="D562" s="190"/>
      <c r="E562" s="189"/>
      <c r="F562" s="189" t="str">
        <f t="shared" si="47"/>
        <v/>
      </c>
      <c r="G562" s="189" t="str">
        <f t="shared" si="48"/>
        <v/>
      </c>
      <c r="H562" s="189" t="str">
        <f t="shared" si="49"/>
        <v/>
      </c>
    </row>
    <row r="563" spans="1:8">
      <c r="A563" s="185" t="str">
        <f t="shared" si="44"/>
        <v/>
      </c>
      <c r="B563" s="186" t="str">
        <f t="shared" si="45"/>
        <v/>
      </c>
      <c r="C563" s="187" t="str">
        <f t="shared" si="46"/>
        <v/>
      </c>
      <c r="D563" s="190"/>
      <c r="E563" s="189"/>
      <c r="F563" s="189" t="str">
        <f t="shared" si="47"/>
        <v/>
      </c>
      <c r="G563" s="189" t="str">
        <f t="shared" si="48"/>
        <v/>
      </c>
      <c r="H563" s="189" t="str">
        <f t="shared" si="49"/>
        <v/>
      </c>
    </row>
    <row r="564" spans="1:8">
      <c r="A564" s="185" t="str">
        <f t="shared" si="44"/>
        <v/>
      </c>
      <c r="B564" s="186" t="str">
        <f t="shared" si="45"/>
        <v/>
      </c>
      <c r="C564" s="187" t="str">
        <f t="shared" si="46"/>
        <v/>
      </c>
      <c r="D564" s="190"/>
      <c r="E564" s="189"/>
      <c r="F564" s="189" t="str">
        <f t="shared" si="47"/>
        <v/>
      </c>
      <c r="G564" s="189" t="str">
        <f t="shared" si="48"/>
        <v/>
      </c>
      <c r="H564" s="189" t="str">
        <f t="shared" si="49"/>
        <v/>
      </c>
    </row>
    <row r="565" spans="1:8">
      <c r="A565" s="185" t="str">
        <f t="shared" si="44"/>
        <v/>
      </c>
      <c r="B565" s="186" t="str">
        <f t="shared" si="45"/>
        <v/>
      </c>
      <c r="C565" s="187" t="str">
        <f t="shared" si="46"/>
        <v/>
      </c>
      <c r="D565" s="190"/>
      <c r="E565" s="189"/>
      <c r="F565" s="189" t="str">
        <f t="shared" si="47"/>
        <v/>
      </c>
      <c r="G565" s="189" t="str">
        <f t="shared" si="48"/>
        <v/>
      </c>
      <c r="H565" s="189" t="str">
        <f t="shared" si="49"/>
        <v/>
      </c>
    </row>
    <row r="566" spans="1:8">
      <c r="A566" s="185" t="str">
        <f t="shared" si="44"/>
        <v/>
      </c>
      <c r="B566" s="186" t="str">
        <f t="shared" si="45"/>
        <v/>
      </c>
      <c r="C566" s="187" t="str">
        <f t="shared" si="46"/>
        <v/>
      </c>
      <c r="D566" s="190"/>
      <c r="E566" s="189"/>
      <c r="F566" s="189" t="str">
        <f t="shared" si="47"/>
        <v/>
      </c>
      <c r="G566" s="189" t="str">
        <f t="shared" si="48"/>
        <v/>
      </c>
      <c r="H566" s="189" t="str">
        <f t="shared" si="49"/>
        <v/>
      </c>
    </row>
    <row r="567" spans="1:8">
      <c r="A567" s="185" t="str">
        <f t="shared" si="44"/>
        <v/>
      </c>
      <c r="B567" s="186" t="str">
        <f t="shared" si="45"/>
        <v/>
      </c>
      <c r="C567" s="187" t="str">
        <f t="shared" si="46"/>
        <v/>
      </c>
      <c r="D567" s="190"/>
      <c r="E567" s="189"/>
      <c r="F567" s="189" t="str">
        <f t="shared" si="47"/>
        <v/>
      </c>
      <c r="G567" s="189" t="str">
        <f t="shared" si="48"/>
        <v/>
      </c>
      <c r="H567" s="189" t="str">
        <f t="shared" si="49"/>
        <v/>
      </c>
    </row>
    <row r="568" spans="1:8">
      <c r="A568" s="185" t="str">
        <f t="shared" si="44"/>
        <v/>
      </c>
      <c r="B568" s="186" t="str">
        <f t="shared" si="45"/>
        <v/>
      </c>
      <c r="C568" s="187" t="str">
        <f t="shared" si="46"/>
        <v/>
      </c>
      <c r="D568" s="190"/>
      <c r="E568" s="189"/>
      <c r="F568" s="189" t="str">
        <f t="shared" si="47"/>
        <v/>
      </c>
      <c r="G568" s="189" t="str">
        <f t="shared" si="48"/>
        <v/>
      </c>
      <c r="H568" s="189" t="str">
        <f t="shared" si="49"/>
        <v/>
      </c>
    </row>
    <row r="569" spans="1:8">
      <c r="A569" s="185" t="str">
        <f t="shared" si="44"/>
        <v/>
      </c>
      <c r="B569" s="186" t="str">
        <f t="shared" si="45"/>
        <v/>
      </c>
      <c r="C569" s="187" t="str">
        <f t="shared" si="46"/>
        <v/>
      </c>
      <c r="D569" s="190"/>
      <c r="E569" s="189"/>
      <c r="F569" s="189" t="str">
        <f t="shared" si="47"/>
        <v/>
      </c>
      <c r="G569" s="189" t="str">
        <f t="shared" si="48"/>
        <v/>
      </c>
      <c r="H569" s="189" t="str">
        <f t="shared" si="49"/>
        <v/>
      </c>
    </row>
    <row r="570" spans="1:8">
      <c r="A570" s="185" t="str">
        <f t="shared" si="44"/>
        <v/>
      </c>
      <c r="B570" s="186" t="str">
        <f t="shared" si="45"/>
        <v/>
      </c>
      <c r="C570" s="187" t="str">
        <f t="shared" si="46"/>
        <v/>
      </c>
      <c r="D570" s="190"/>
      <c r="E570" s="189"/>
      <c r="F570" s="189" t="str">
        <f t="shared" si="47"/>
        <v/>
      </c>
      <c r="G570" s="189" t="str">
        <f t="shared" si="48"/>
        <v/>
      </c>
      <c r="H570" s="189" t="str">
        <f t="shared" si="49"/>
        <v/>
      </c>
    </row>
    <row r="571" spans="1:8">
      <c r="A571" s="185" t="str">
        <f t="shared" si="44"/>
        <v/>
      </c>
      <c r="B571" s="186" t="str">
        <f t="shared" si="45"/>
        <v/>
      </c>
      <c r="C571" s="187" t="str">
        <f t="shared" si="46"/>
        <v/>
      </c>
      <c r="D571" s="190"/>
      <c r="E571" s="189"/>
      <c r="F571" s="189" t="str">
        <f t="shared" si="47"/>
        <v/>
      </c>
      <c r="G571" s="189" t="str">
        <f t="shared" si="48"/>
        <v/>
      </c>
      <c r="H571" s="189" t="str">
        <f t="shared" si="49"/>
        <v/>
      </c>
    </row>
    <row r="572" spans="1:8">
      <c r="A572" s="185" t="str">
        <f t="shared" si="44"/>
        <v/>
      </c>
      <c r="B572" s="186" t="str">
        <f t="shared" si="45"/>
        <v/>
      </c>
      <c r="C572" s="187" t="str">
        <f t="shared" si="46"/>
        <v/>
      </c>
      <c r="D572" s="190"/>
      <c r="E572" s="189"/>
      <c r="F572" s="189" t="str">
        <f t="shared" si="47"/>
        <v/>
      </c>
      <c r="G572" s="189" t="str">
        <f t="shared" si="48"/>
        <v/>
      </c>
      <c r="H572" s="189" t="str">
        <f t="shared" si="49"/>
        <v/>
      </c>
    </row>
    <row r="573" spans="1:8">
      <c r="A573" s="185" t="str">
        <f t="shared" ref="A573:A636" si="50">IF(H572="","",IF(roundOpt,IF(OR(A572&gt;=nper,ROUND(H572,2)&lt;=0),"",A572+1),IF(OR(A572&gt;=nper,H572&lt;=0),"",A572+1)))</f>
        <v/>
      </c>
      <c r="B573" s="186" t="str">
        <f t="shared" ref="B573:B636" si="51">IF(A573="","",IF(OR(periods_per_year=26,periods_per_year=52),IF(periods_per_year=26,IF(A573=1,fpdate,B572+14),IF(periods_per_year=52,IF(A573=1,fpdate,B572+7),"n/a")),IF(periods_per_year=24,DATE(YEAR(fpdate),MONTH(fpdate)+(A573-1)/2+IF(AND(DAY(fpdate)&gt;=15,MOD(A573,2)=0),1,0),IF(MOD(A573,2)=0,IF(DAY(fpdate)&gt;=15,DAY(fpdate)-14,DAY(fpdate)+14),DAY(fpdate))),IF(DAY(DATE(YEAR(fpdate),MONTH(fpdate)+(A573-1)*months_per_period,DAY(fpdate)))&lt;&gt;DAY(fpdate),DATE(YEAR(fpdate),MONTH(fpdate)+(A573-1)*months_per_period+1,0),DATE(YEAR(fpdate),MONTH(fpdate)+(A573-1)*months_per_period,DAY(fpdate))))))</f>
        <v/>
      </c>
      <c r="C573" s="187" t="str">
        <f t="shared" ref="C573:C636" si="52">IF(A573="","",IF(roundOpt,IF(OR(A573=nper,payment&gt;ROUND((1+rate)*H572,2)),ROUND((1+rate)*H572,2),payment),IF(OR(A573=nper,payment&gt;(1+rate)*H572),(1+rate)*H572,payment)))</f>
        <v/>
      </c>
      <c r="D573" s="190"/>
      <c r="E573" s="189"/>
      <c r="F573" s="189" t="str">
        <f t="shared" ref="F573:F636" si="53">IF(A573="","",IF(AND(A573=1,pmtType=1),0,IF(roundOpt,ROUND(rate*H572,2),rate*H572)))</f>
        <v/>
      </c>
      <c r="G573" s="189" t="str">
        <f t="shared" ref="G573:G636" si="54">IF(A573="","",C573-F573+D573)</f>
        <v/>
      </c>
      <c r="H573" s="189" t="str">
        <f t="shared" ref="H573:H636" si="55">IF(A573="","",H572-G573)</f>
        <v/>
      </c>
    </row>
    <row r="574" spans="1:8">
      <c r="A574" s="185" t="str">
        <f t="shared" si="50"/>
        <v/>
      </c>
      <c r="B574" s="186" t="str">
        <f t="shared" si="51"/>
        <v/>
      </c>
      <c r="C574" s="187" t="str">
        <f t="shared" si="52"/>
        <v/>
      </c>
      <c r="D574" s="190"/>
      <c r="E574" s="189"/>
      <c r="F574" s="189" t="str">
        <f t="shared" si="53"/>
        <v/>
      </c>
      <c r="G574" s="189" t="str">
        <f t="shared" si="54"/>
        <v/>
      </c>
      <c r="H574" s="189" t="str">
        <f t="shared" si="55"/>
        <v/>
      </c>
    </row>
    <row r="575" spans="1:8">
      <c r="A575" s="185" t="str">
        <f t="shared" si="50"/>
        <v/>
      </c>
      <c r="B575" s="186" t="str">
        <f t="shared" si="51"/>
        <v/>
      </c>
      <c r="C575" s="187" t="str">
        <f t="shared" si="52"/>
        <v/>
      </c>
      <c r="D575" s="190"/>
      <c r="E575" s="189"/>
      <c r="F575" s="189" t="str">
        <f t="shared" si="53"/>
        <v/>
      </c>
      <c r="G575" s="189" t="str">
        <f t="shared" si="54"/>
        <v/>
      </c>
      <c r="H575" s="189" t="str">
        <f t="shared" si="55"/>
        <v/>
      </c>
    </row>
    <row r="576" spans="1:8">
      <c r="A576" s="185" t="str">
        <f t="shared" si="50"/>
        <v/>
      </c>
      <c r="B576" s="186" t="str">
        <f t="shared" si="51"/>
        <v/>
      </c>
      <c r="C576" s="187" t="str">
        <f t="shared" si="52"/>
        <v/>
      </c>
      <c r="D576" s="190"/>
      <c r="E576" s="189"/>
      <c r="F576" s="189" t="str">
        <f t="shared" si="53"/>
        <v/>
      </c>
      <c r="G576" s="189" t="str">
        <f t="shared" si="54"/>
        <v/>
      </c>
      <c r="H576" s="189" t="str">
        <f t="shared" si="55"/>
        <v/>
      </c>
    </row>
    <row r="577" spans="1:8">
      <c r="A577" s="185" t="str">
        <f t="shared" si="50"/>
        <v/>
      </c>
      <c r="B577" s="186" t="str">
        <f t="shared" si="51"/>
        <v/>
      </c>
      <c r="C577" s="187" t="str">
        <f t="shared" si="52"/>
        <v/>
      </c>
      <c r="D577" s="190"/>
      <c r="E577" s="189"/>
      <c r="F577" s="189" t="str">
        <f t="shared" si="53"/>
        <v/>
      </c>
      <c r="G577" s="189" t="str">
        <f t="shared" si="54"/>
        <v/>
      </c>
      <c r="H577" s="189" t="str">
        <f t="shared" si="55"/>
        <v/>
      </c>
    </row>
    <row r="578" spans="1:8">
      <c r="A578" s="185" t="str">
        <f t="shared" si="50"/>
        <v/>
      </c>
      <c r="B578" s="186" t="str">
        <f t="shared" si="51"/>
        <v/>
      </c>
      <c r="C578" s="187" t="str">
        <f t="shared" si="52"/>
        <v/>
      </c>
      <c r="D578" s="190"/>
      <c r="E578" s="189"/>
      <c r="F578" s="189" t="str">
        <f t="shared" si="53"/>
        <v/>
      </c>
      <c r="G578" s="189" t="str">
        <f t="shared" si="54"/>
        <v/>
      </c>
      <c r="H578" s="189" t="str">
        <f t="shared" si="55"/>
        <v/>
      </c>
    </row>
    <row r="579" spans="1:8">
      <c r="A579" s="185" t="str">
        <f t="shared" si="50"/>
        <v/>
      </c>
      <c r="B579" s="186" t="str">
        <f t="shared" si="51"/>
        <v/>
      </c>
      <c r="C579" s="187" t="str">
        <f t="shared" si="52"/>
        <v/>
      </c>
      <c r="D579" s="190"/>
      <c r="E579" s="189"/>
      <c r="F579" s="189" t="str">
        <f t="shared" si="53"/>
        <v/>
      </c>
      <c r="G579" s="189" t="str">
        <f t="shared" si="54"/>
        <v/>
      </c>
      <c r="H579" s="189" t="str">
        <f t="shared" si="55"/>
        <v/>
      </c>
    </row>
    <row r="580" spans="1:8">
      <c r="A580" s="185" t="str">
        <f t="shared" si="50"/>
        <v/>
      </c>
      <c r="B580" s="186" t="str">
        <f t="shared" si="51"/>
        <v/>
      </c>
      <c r="C580" s="187" t="str">
        <f t="shared" si="52"/>
        <v/>
      </c>
      <c r="D580" s="190"/>
      <c r="E580" s="189"/>
      <c r="F580" s="189" t="str">
        <f t="shared" si="53"/>
        <v/>
      </c>
      <c r="G580" s="189" t="str">
        <f t="shared" si="54"/>
        <v/>
      </c>
      <c r="H580" s="189" t="str">
        <f t="shared" si="55"/>
        <v/>
      </c>
    </row>
    <row r="581" spans="1:8">
      <c r="A581" s="185" t="str">
        <f t="shared" si="50"/>
        <v/>
      </c>
      <c r="B581" s="186" t="str">
        <f t="shared" si="51"/>
        <v/>
      </c>
      <c r="C581" s="187" t="str">
        <f t="shared" si="52"/>
        <v/>
      </c>
      <c r="D581" s="190"/>
      <c r="E581" s="189"/>
      <c r="F581" s="189" t="str">
        <f t="shared" si="53"/>
        <v/>
      </c>
      <c r="G581" s="189" t="str">
        <f t="shared" si="54"/>
        <v/>
      </c>
      <c r="H581" s="189" t="str">
        <f t="shared" si="55"/>
        <v/>
      </c>
    </row>
    <row r="582" spans="1:8">
      <c r="A582" s="185" t="str">
        <f t="shared" si="50"/>
        <v/>
      </c>
      <c r="B582" s="186" t="str">
        <f t="shared" si="51"/>
        <v/>
      </c>
      <c r="C582" s="187" t="str">
        <f t="shared" si="52"/>
        <v/>
      </c>
      <c r="D582" s="190"/>
      <c r="E582" s="189"/>
      <c r="F582" s="189" t="str">
        <f t="shared" si="53"/>
        <v/>
      </c>
      <c r="G582" s="189" t="str">
        <f t="shared" si="54"/>
        <v/>
      </c>
      <c r="H582" s="189" t="str">
        <f t="shared" si="55"/>
        <v/>
      </c>
    </row>
    <row r="583" spans="1:8">
      <c r="A583" s="185" t="str">
        <f t="shared" si="50"/>
        <v/>
      </c>
      <c r="B583" s="186" t="str">
        <f t="shared" si="51"/>
        <v/>
      </c>
      <c r="C583" s="187" t="str">
        <f t="shared" si="52"/>
        <v/>
      </c>
      <c r="D583" s="190"/>
      <c r="E583" s="189"/>
      <c r="F583" s="189" t="str">
        <f t="shared" si="53"/>
        <v/>
      </c>
      <c r="G583" s="189" t="str">
        <f t="shared" si="54"/>
        <v/>
      </c>
      <c r="H583" s="189" t="str">
        <f t="shared" si="55"/>
        <v/>
      </c>
    </row>
    <row r="584" spans="1:8">
      <c r="A584" s="185" t="str">
        <f t="shared" si="50"/>
        <v/>
      </c>
      <c r="B584" s="186" t="str">
        <f t="shared" si="51"/>
        <v/>
      </c>
      <c r="C584" s="187" t="str">
        <f t="shared" si="52"/>
        <v/>
      </c>
      <c r="D584" s="190"/>
      <c r="E584" s="189"/>
      <c r="F584" s="189" t="str">
        <f t="shared" si="53"/>
        <v/>
      </c>
      <c r="G584" s="189" t="str">
        <f t="shared" si="54"/>
        <v/>
      </c>
      <c r="H584" s="189" t="str">
        <f t="shared" si="55"/>
        <v/>
      </c>
    </row>
    <row r="585" spans="1:8">
      <c r="A585" s="185" t="str">
        <f t="shared" si="50"/>
        <v/>
      </c>
      <c r="B585" s="186" t="str">
        <f t="shared" si="51"/>
        <v/>
      </c>
      <c r="C585" s="187" t="str">
        <f t="shared" si="52"/>
        <v/>
      </c>
      <c r="D585" s="190"/>
      <c r="E585" s="189"/>
      <c r="F585" s="189" t="str">
        <f t="shared" si="53"/>
        <v/>
      </c>
      <c r="G585" s="189" t="str">
        <f t="shared" si="54"/>
        <v/>
      </c>
      <c r="H585" s="189" t="str">
        <f t="shared" si="55"/>
        <v/>
      </c>
    </row>
    <row r="586" spans="1:8">
      <c r="A586" s="185" t="str">
        <f t="shared" si="50"/>
        <v/>
      </c>
      <c r="B586" s="186" t="str">
        <f t="shared" si="51"/>
        <v/>
      </c>
      <c r="C586" s="187" t="str">
        <f t="shared" si="52"/>
        <v/>
      </c>
      <c r="D586" s="190"/>
      <c r="E586" s="189"/>
      <c r="F586" s="189" t="str">
        <f t="shared" si="53"/>
        <v/>
      </c>
      <c r="G586" s="189" t="str">
        <f t="shared" si="54"/>
        <v/>
      </c>
      <c r="H586" s="189" t="str">
        <f t="shared" si="55"/>
        <v/>
      </c>
    </row>
    <row r="587" spans="1:8">
      <c r="A587" s="185" t="str">
        <f t="shared" si="50"/>
        <v/>
      </c>
      <c r="B587" s="186" t="str">
        <f t="shared" si="51"/>
        <v/>
      </c>
      <c r="C587" s="187" t="str">
        <f t="shared" si="52"/>
        <v/>
      </c>
      <c r="D587" s="190"/>
      <c r="E587" s="189"/>
      <c r="F587" s="189" t="str">
        <f t="shared" si="53"/>
        <v/>
      </c>
      <c r="G587" s="189" t="str">
        <f t="shared" si="54"/>
        <v/>
      </c>
      <c r="H587" s="189" t="str">
        <f t="shared" si="55"/>
        <v/>
      </c>
    </row>
    <row r="588" spans="1:8">
      <c r="A588" s="185" t="str">
        <f t="shared" si="50"/>
        <v/>
      </c>
      <c r="B588" s="186" t="str">
        <f t="shared" si="51"/>
        <v/>
      </c>
      <c r="C588" s="187" t="str">
        <f t="shared" si="52"/>
        <v/>
      </c>
      <c r="D588" s="190"/>
      <c r="E588" s="189"/>
      <c r="F588" s="189" t="str">
        <f t="shared" si="53"/>
        <v/>
      </c>
      <c r="G588" s="189" t="str">
        <f t="shared" si="54"/>
        <v/>
      </c>
      <c r="H588" s="189" t="str">
        <f t="shared" si="55"/>
        <v/>
      </c>
    </row>
    <row r="589" spans="1:8">
      <c r="A589" s="185" t="str">
        <f t="shared" si="50"/>
        <v/>
      </c>
      <c r="B589" s="186" t="str">
        <f t="shared" si="51"/>
        <v/>
      </c>
      <c r="C589" s="187" t="str">
        <f t="shared" si="52"/>
        <v/>
      </c>
      <c r="D589" s="190"/>
      <c r="E589" s="189"/>
      <c r="F589" s="189" t="str">
        <f t="shared" si="53"/>
        <v/>
      </c>
      <c r="G589" s="189" t="str">
        <f t="shared" si="54"/>
        <v/>
      </c>
      <c r="H589" s="189" t="str">
        <f t="shared" si="55"/>
        <v/>
      </c>
    </row>
    <row r="590" spans="1:8">
      <c r="A590" s="185" t="str">
        <f t="shared" si="50"/>
        <v/>
      </c>
      <c r="B590" s="186" t="str">
        <f t="shared" si="51"/>
        <v/>
      </c>
      <c r="C590" s="187" t="str">
        <f t="shared" si="52"/>
        <v/>
      </c>
      <c r="D590" s="190"/>
      <c r="E590" s="189"/>
      <c r="F590" s="189" t="str">
        <f t="shared" si="53"/>
        <v/>
      </c>
      <c r="G590" s="189" t="str">
        <f t="shared" si="54"/>
        <v/>
      </c>
      <c r="H590" s="189" t="str">
        <f t="shared" si="55"/>
        <v/>
      </c>
    </row>
    <row r="591" spans="1:8">
      <c r="A591" s="185" t="str">
        <f t="shared" si="50"/>
        <v/>
      </c>
      <c r="B591" s="186" t="str">
        <f t="shared" si="51"/>
        <v/>
      </c>
      <c r="C591" s="187" t="str">
        <f t="shared" si="52"/>
        <v/>
      </c>
      <c r="D591" s="190"/>
      <c r="E591" s="189"/>
      <c r="F591" s="189" t="str">
        <f t="shared" si="53"/>
        <v/>
      </c>
      <c r="G591" s="189" t="str">
        <f t="shared" si="54"/>
        <v/>
      </c>
      <c r="H591" s="189" t="str">
        <f t="shared" si="55"/>
        <v/>
      </c>
    </row>
    <row r="592" spans="1:8">
      <c r="A592" s="185" t="str">
        <f t="shared" si="50"/>
        <v/>
      </c>
      <c r="B592" s="186" t="str">
        <f t="shared" si="51"/>
        <v/>
      </c>
      <c r="C592" s="187" t="str">
        <f t="shared" si="52"/>
        <v/>
      </c>
      <c r="D592" s="190"/>
      <c r="E592" s="189"/>
      <c r="F592" s="189" t="str">
        <f t="shared" si="53"/>
        <v/>
      </c>
      <c r="G592" s="189" t="str">
        <f t="shared" si="54"/>
        <v/>
      </c>
      <c r="H592" s="189" t="str">
        <f t="shared" si="55"/>
        <v/>
      </c>
    </row>
    <row r="593" spans="1:8">
      <c r="A593" s="185" t="str">
        <f t="shared" si="50"/>
        <v/>
      </c>
      <c r="B593" s="186" t="str">
        <f t="shared" si="51"/>
        <v/>
      </c>
      <c r="C593" s="187" t="str">
        <f t="shared" si="52"/>
        <v/>
      </c>
      <c r="D593" s="190"/>
      <c r="E593" s="189"/>
      <c r="F593" s="189" t="str">
        <f t="shared" si="53"/>
        <v/>
      </c>
      <c r="G593" s="189" t="str">
        <f t="shared" si="54"/>
        <v/>
      </c>
      <c r="H593" s="189" t="str">
        <f t="shared" si="55"/>
        <v/>
      </c>
    </row>
    <row r="594" spans="1:8">
      <c r="A594" s="185" t="str">
        <f t="shared" si="50"/>
        <v/>
      </c>
      <c r="B594" s="186" t="str">
        <f t="shared" si="51"/>
        <v/>
      </c>
      <c r="C594" s="187" t="str">
        <f t="shared" si="52"/>
        <v/>
      </c>
      <c r="D594" s="190"/>
      <c r="E594" s="189"/>
      <c r="F594" s="189" t="str">
        <f t="shared" si="53"/>
        <v/>
      </c>
      <c r="G594" s="189" t="str">
        <f t="shared" si="54"/>
        <v/>
      </c>
      <c r="H594" s="189" t="str">
        <f t="shared" si="55"/>
        <v/>
      </c>
    </row>
    <row r="595" spans="1:8">
      <c r="A595" s="185" t="str">
        <f t="shared" si="50"/>
        <v/>
      </c>
      <c r="B595" s="186" t="str">
        <f t="shared" si="51"/>
        <v/>
      </c>
      <c r="C595" s="187" t="str">
        <f t="shared" si="52"/>
        <v/>
      </c>
      <c r="D595" s="190"/>
      <c r="E595" s="189"/>
      <c r="F595" s="189" t="str">
        <f t="shared" si="53"/>
        <v/>
      </c>
      <c r="G595" s="189" t="str">
        <f t="shared" si="54"/>
        <v/>
      </c>
      <c r="H595" s="189" t="str">
        <f t="shared" si="55"/>
        <v/>
      </c>
    </row>
    <row r="596" spans="1:8">
      <c r="A596" s="185" t="str">
        <f t="shared" si="50"/>
        <v/>
      </c>
      <c r="B596" s="186" t="str">
        <f t="shared" si="51"/>
        <v/>
      </c>
      <c r="C596" s="187" t="str">
        <f t="shared" si="52"/>
        <v/>
      </c>
      <c r="D596" s="190"/>
      <c r="E596" s="189"/>
      <c r="F596" s="189" t="str">
        <f t="shared" si="53"/>
        <v/>
      </c>
      <c r="G596" s="189" t="str">
        <f t="shared" si="54"/>
        <v/>
      </c>
      <c r="H596" s="189" t="str">
        <f t="shared" si="55"/>
        <v/>
      </c>
    </row>
    <row r="597" spans="1:8">
      <c r="A597" s="185" t="str">
        <f t="shared" si="50"/>
        <v/>
      </c>
      <c r="B597" s="186" t="str">
        <f t="shared" si="51"/>
        <v/>
      </c>
      <c r="C597" s="187" t="str">
        <f t="shared" si="52"/>
        <v/>
      </c>
      <c r="D597" s="190"/>
      <c r="E597" s="189"/>
      <c r="F597" s="189" t="str">
        <f t="shared" si="53"/>
        <v/>
      </c>
      <c r="G597" s="189" t="str">
        <f t="shared" si="54"/>
        <v/>
      </c>
      <c r="H597" s="189" t="str">
        <f t="shared" si="55"/>
        <v/>
      </c>
    </row>
    <row r="598" spans="1:8">
      <c r="A598" s="185" t="str">
        <f t="shared" si="50"/>
        <v/>
      </c>
      <c r="B598" s="186" t="str">
        <f t="shared" si="51"/>
        <v/>
      </c>
      <c r="C598" s="187" t="str">
        <f t="shared" si="52"/>
        <v/>
      </c>
      <c r="D598" s="190"/>
      <c r="E598" s="189"/>
      <c r="F598" s="189" t="str">
        <f t="shared" si="53"/>
        <v/>
      </c>
      <c r="G598" s="189" t="str">
        <f t="shared" si="54"/>
        <v/>
      </c>
      <c r="H598" s="189" t="str">
        <f t="shared" si="55"/>
        <v/>
      </c>
    </row>
    <row r="599" spans="1:8">
      <c r="A599" s="185" t="str">
        <f t="shared" si="50"/>
        <v/>
      </c>
      <c r="B599" s="186" t="str">
        <f t="shared" si="51"/>
        <v/>
      </c>
      <c r="C599" s="187" t="str">
        <f t="shared" si="52"/>
        <v/>
      </c>
      <c r="D599" s="190"/>
      <c r="E599" s="189"/>
      <c r="F599" s="189" t="str">
        <f t="shared" si="53"/>
        <v/>
      </c>
      <c r="G599" s="189" t="str">
        <f t="shared" si="54"/>
        <v/>
      </c>
      <c r="H599" s="189" t="str">
        <f t="shared" si="55"/>
        <v/>
      </c>
    </row>
    <row r="600" spans="1:8">
      <c r="A600" s="185" t="str">
        <f t="shared" si="50"/>
        <v/>
      </c>
      <c r="B600" s="186" t="str">
        <f t="shared" si="51"/>
        <v/>
      </c>
      <c r="C600" s="187" t="str">
        <f t="shared" si="52"/>
        <v/>
      </c>
      <c r="D600" s="190"/>
      <c r="E600" s="189"/>
      <c r="F600" s="189" t="str">
        <f t="shared" si="53"/>
        <v/>
      </c>
      <c r="G600" s="189" t="str">
        <f t="shared" si="54"/>
        <v/>
      </c>
      <c r="H600" s="189" t="str">
        <f t="shared" si="55"/>
        <v/>
      </c>
    </row>
    <row r="601" spans="1:8">
      <c r="A601" s="185" t="str">
        <f t="shared" si="50"/>
        <v/>
      </c>
      <c r="B601" s="186" t="str">
        <f t="shared" si="51"/>
        <v/>
      </c>
      <c r="C601" s="187" t="str">
        <f t="shared" si="52"/>
        <v/>
      </c>
      <c r="D601" s="190"/>
      <c r="E601" s="189"/>
      <c r="F601" s="189" t="str">
        <f t="shared" si="53"/>
        <v/>
      </c>
      <c r="G601" s="189" t="str">
        <f t="shared" si="54"/>
        <v/>
      </c>
      <c r="H601" s="189" t="str">
        <f t="shared" si="55"/>
        <v/>
      </c>
    </row>
    <row r="602" spans="1:8">
      <c r="A602" s="185" t="str">
        <f t="shared" si="50"/>
        <v/>
      </c>
      <c r="B602" s="186" t="str">
        <f t="shared" si="51"/>
        <v/>
      </c>
      <c r="C602" s="187" t="str">
        <f t="shared" si="52"/>
        <v/>
      </c>
      <c r="D602" s="190"/>
      <c r="E602" s="189"/>
      <c r="F602" s="189" t="str">
        <f t="shared" si="53"/>
        <v/>
      </c>
      <c r="G602" s="189" t="str">
        <f t="shared" si="54"/>
        <v/>
      </c>
      <c r="H602" s="189" t="str">
        <f t="shared" si="55"/>
        <v/>
      </c>
    </row>
    <row r="603" spans="1:8">
      <c r="A603" s="185" t="str">
        <f t="shared" si="50"/>
        <v/>
      </c>
      <c r="B603" s="186" t="str">
        <f t="shared" si="51"/>
        <v/>
      </c>
      <c r="C603" s="187" t="str">
        <f t="shared" si="52"/>
        <v/>
      </c>
      <c r="D603" s="190"/>
      <c r="E603" s="189"/>
      <c r="F603" s="189" t="str">
        <f t="shared" si="53"/>
        <v/>
      </c>
      <c r="G603" s="189" t="str">
        <f t="shared" si="54"/>
        <v/>
      </c>
      <c r="H603" s="189" t="str">
        <f t="shared" si="55"/>
        <v/>
      </c>
    </row>
    <row r="604" spans="1:8">
      <c r="A604" s="185" t="str">
        <f t="shared" si="50"/>
        <v/>
      </c>
      <c r="B604" s="186" t="str">
        <f t="shared" si="51"/>
        <v/>
      </c>
      <c r="C604" s="187" t="str">
        <f t="shared" si="52"/>
        <v/>
      </c>
      <c r="D604" s="190"/>
      <c r="E604" s="189"/>
      <c r="F604" s="189" t="str">
        <f t="shared" si="53"/>
        <v/>
      </c>
      <c r="G604" s="189" t="str">
        <f t="shared" si="54"/>
        <v/>
      </c>
      <c r="H604" s="189" t="str">
        <f t="shared" si="55"/>
        <v/>
      </c>
    </row>
    <row r="605" spans="1:8">
      <c r="A605" s="185" t="str">
        <f t="shared" si="50"/>
        <v/>
      </c>
      <c r="B605" s="186" t="str">
        <f t="shared" si="51"/>
        <v/>
      </c>
      <c r="C605" s="187" t="str">
        <f t="shared" si="52"/>
        <v/>
      </c>
      <c r="D605" s="190"/>
      <c r="E605" s="189"/>
      <c r="F605" s="189" t="str">
        <f t="shared" si="53"/>
        <v/>
      </c>
      <c r="G605" s="189" t="str">
        <f t="shared" si="54"/>
        <v/>
      </c>
      <c r="H605" s="189" t="str">
        <f t="shared" si="55"/>
        <v/>
      </c>
    </row>
    <row r="606" spans="1:8">
      <c r="A606" s="185" t="str">
        <f t="shared" si="50"/>
        <v/>
      </c>
      <c r="B606" s="186" t="str">
        <f t="shared" si="51"/>
        <v/>
      </c>
      <c r="C606" s="187" t="str">
        <f t="shared" si="52"/>
        <v/>
      </c>
      <c r="D606" s="190"/>
      <c r="E606" s="189"/>
      <c r="F606" s="189" t="str">
        <f t="shared" si="53"/>
        <v/>
      </c>
      <c r="G606" s="189" t="str">
        <f t="shared" si="54"/>
        <v/>
      </c>
      <c r="H606" s="189" t="str">
        <f t="shared" si="55"/>
        <v/>
      </c>
    </row>
    <row r="607" spans="1:8">
      <c r="A607" s="185" t="str">
        <f t="shared" si="50"/>
        <v/>
      </c>
      <c r="B607" s="186" t="str">
        <f t="shared" si="51"/>
        <v/>
      </c>
      <c r="C607" s="187" t="str">
        <f t="shared" si="52"/>
        <v/>
      </c>
      <c r="D607" s="190"/>
      <c r="E607" s="189"/>
      <c r="F607" s="189" t="str">
        <f t="shared" si="53"/>
        <v/>
      </c>
      <c r="G607" s="189" t="str">
        <f t="shared" si="54"/>
        <v/>
      </c>
      <c r="H607" s="189" t="str">
        <f t="shared" si="55"/>
        <v/>
      </c>
    </row>
    <row r="608" spans="1:8">
      <c r="A608" s="185" t="str">
        <f t="shared" si="50"/>
        <v/>
      </c>
      <c r="B608" s="186" t="str">
        <f t="shared" si="51"/>
        <v/>
      </c>
      <c r="C608" s="187" t="str">
        <f t="shared" si="52"/>
        <v/>
      </c>
      <c r="D608" s="190"/>
      <c r="E608" s="189"/>
      <c r="F608" s="189" t="str">
        <f t="shared" si="53"/>
        <v/>
      </c>
      <c r="G608" s="189" t="str">
        <f t="shared" si="54"/>
        <v/>
      </c>
      <c r="H608" s="189" t="str">
        <f t="shared" si="55"/>
        <v/>
      </c>
    </row>
    <row r="609" spans="1:8">
      <c r="A609" s="185" t="str">
        <f t="shared" si="50"/>
        <v/>
      </c>
      <c r="B609" s="186" t="str">
        <f t="shared" si="51"/>
        <v/>
      </c>
      <c r="C609" s="187" t="str">
        <f t="shared" si="52"/>
        <v/>
      </c>
      <c r="D609" s="190"/>
      <c r="E609" s="189"/>
      <c r="F609" s="189" t="str">
        <f t="shared" si="53"/>
        <v/>
      </c>
      <c r="G609" s="189" t="str">
        <f t="shared" si="54"/>
        <v/>
      </c>
      <c r="H609" s="189" t="str">
        <f t="shared" si="55"/>
        <v/>
      </c>
    </row>
    <row r="610" spans="1:8">
      <c r="A610" s="185" t="str">
        <f t="shared" si="50"/>
        <v/>
      </c>
      <c r="B610" s="186" t="str">
        <f t="shared" si="51"/>
        <v/>
      </c>
      <c r="C610" s="187" t="str">
        <f t="shared" si="52"/>
        <v/>
      </c>
      <c r="D610" s="190"/>
      <c r="E610" s="189"/>
      <c r="F610" s="189" t="str">
        <f t="shared" si="53"/>
        <v/>
      </c>
      <c r="G610" s="189" t="str">
        <f t="shared" si="54"/>
        <v/>
      </c>
      <c r="H610" s="189" t="str">
        <f t="shared" si="55"/>
        <v/>
      </c>
    </row>
    <row r="611" spans="1:8">
      <c r="A611" s="185" t="str">
        <f t="shared" si="50"/>
        <v/>
      </c>
      <c r="B611" s="186" t="str">
        <f t="shared" si="51"/>
        <v/>
      </c>
      <c r="C611" s="187" t="str">
        <f t="shared" si="52"/>
        <v/>
      </c>
      <c r="D611" s="190"/>
      <c r="E611" s="189"/>
      <c r="F611" s="189" t="str">
        <f t="shared" si="53"/>
        <v/>
      </c>
      <c r="G611" s="189" t="str">
        <f t="shared" si="54"/>
        <v/>
      </c>
      <c r="H611" s="189" t="str">
        <f t="shared" si="55"/>
        <v/>
      </c>
    </row>
    <row r="612" spans="1:8">
      <c r="A612" s="185" t="str">
        <f t="shared" si="50"/>
        <v/>
      </c>
      <c r="B612" s="186" t="str">
        <f t="shared" si="51"/>
        <v/>
      </c>
      <c r="C612" s="187" t="str">
        <f t="shared" si="52"/>
        <v/>
      </c>
      <c r="D612" s="190"/>
      <c r="E612" s="189"/>
      <c r="F612" s="189" t="str">
        <f t="shared" si="53"/>
        <v/>
      </c>
      <c r="G612" s="189" t="str">
        <f t="shared" si="54"/>
        <v/>
      </c>
      <c r="H612" s="189" t="str">
        <f t="shared" si="55"/>
        <v/>
      </c>
    </row>
    <row r="613" spans="1:8">
      <c r="A613" s="185" t="str">
        <f t="shared" si="50"/>
        <v/>
      </c>
      <c r="B613" s="186" t="str">
        <f t="shared" si="51"/>
        <v/>
      </c>
      <c r="C613" s="187" t="str">
        <f t="shared" si="52"/>
        <v/>
      </c>
      <c r="D613" s="190"/>
      <c r="E613" s="189"/>
      <c r="F613" s="189" t="str">
        <f t="shared" si="53"/>
        <v/>
      </c>
      <c r="G613" s="189" t="str">
        <f t="shared" si="54"/>
        <v/>
      </c>
      <c r="H613" s="189" t="str">
        <f t="shared" si="55"/>
        <v/>
      </c>
    </row>
    <row r="614" spans="1:8">
      <c r="A614" s="185" t="str">
        <f t="shared" si="50"/>
        <v/>
      </c>
      <c r="B614" s="186" t="str">
        <f t="shared" si="51"/>
        <v/>
      </c>
      <c r="C614" s="187" t="str">
        <f t="shared" si="52"/>
        <v/>
      </c>
      <c r="D614" s="190"/>
      <c r="E614" s="189"/>
      <c r="F614" s="189" t="str">
        <f t="shared" si="53"/>
        <v/>
      </c>
      <c r="G614" s="189" t="str">
        <f t="shared" si="54"/>
        <v/>
      </c>
      <c r="H614" s="189" t="str">
        <f t="shared" si="55"/>
        <v/>
      </c>
    </row>
    <row r="615" spans="1:8">
      <c r="A615" s="185" t="str">
        <f t="shared" si="50"/>
        <v/>
      </c>
      <c r="B615" s="186" t="str">
        <f t="shared" si="51"/>
        <v/>
      </c>
      <c r="C615" s="187" t="str">
        <f t="shared" si="52"/>
        <v/>
      </c>
      <c r="D615" s="190"/>
      <c r="E615" s="189"/>
      <c r="F615" s="189" t="str">
        <f t="shared" si="53"/>
        <v/>
      </c>
      <c r="G615" s="189" t="str">
        <f t="shared" si="54"/>
        <v/>
      </c>
      <c r="H615" s="189" t="str">
        <f t="shared" si="55"/>
        <v/>
      </c>
    </row>
    <row r="616" spans="1:8">
      <c r="A616" s="185" t="str">
        <f t="shared" si="50"/>
        <v/>
      </c>
      <c r="B616" s="186" t="str">
        <f t="shared" si="51"/>
        <v/>
      </c>
      <c r="C616" s="187" t="str">
        <f t="shared" si="52"/>
        <v/>
      </c>
      <c r="D616" s="190"/>
      <c r="E616" s="189"/>
      <c r="F616" s="189" t="str">
        <f t="shared" si="53"/>
        <v/>
      </c>
      <c r="G616" s="189" t="str">
        <f t="shared" si="54"/>
        <v/>
      </c>
      <c r="H616" s="189" t="str">
        <f t="shared" si="55"/>
        <v/>
      </c>
    </row>
    <row r="617" spans="1:8">
      <c r="A617" s="185" t="str">
        <f t="shared" si="50"/>
        <v/>
      </c>
      <c r="B617" s="186" t="str">
        <f t="shared" si="51"/>
        <v/>
      </c>
      <c r="C617" s="187" t="str">
        <f t="shared" si="52"/>
        <v/>
      </c>
      <c r="D617" s="190"/>
      <c r="E617" s="189"/>
      <c r="F617" s="189" t="str">
        <f t="shared" si="53"/>
        <v/>
      </c>
      <c r="G617" s="189" t="str">
        <f t="shared" si="54"/>
        <v/>
      </c>
      <c r="H617" s="189" t="str">
        <f t="shared" si="55"/>
        <v/>
      </c>
    </row>
    <row r="618" spans="1:8">
      <c r="A618" s="185" t="str">
        <f t="shared" si="50"/>
        <v/>
      </c>
      <c r="B618" s="186" t="str">
        <f t="shared" si="51"/>
        <v/>
      </c>
      <c r="C618" s="187" t="str">
        <f t="shared" si="52"/>
        <v/>
      </c>
      <c r="D618" s="190"/>
      <c r="E618" s="189"/>
      <c r="F618" s="189" t="str">
        <f t="shared" si="53"/>
        <v/>
      </c>
      <c r="G618" s="189" t="str">
        <f t="shared" si="54"/>
        <v/>
      </c>
      <c r="H618" s="189" t="str">
        <f t="shared" si="55"/>
        <v/>
      </c>
    </row>
    <row r="619" spans="1:8">
      <c r="A619" s="185" t="str">
        <f t="shared" si="50"/>
        <v/>
      </c>
      <c r="B619" s="186" t="str">
        <f t="shared" si="51"/>
        <v/>
      </c>
      <c r="C619" s="187" t="str">
        <f t="shared" si="52"/>
        <v/>
      </c>
      <c r="D619" s="190"/>
      <c r="E619" s="189"/>
      <c r="F619" s="189" t="str">
        <f t="shared" si="53"/>
        <v/>
      </c>
      <c r="G619" s="189" t="str">
        <f t="shared" si="54"/>
        <v/>
      </c>
      <c r="H619" s="189" t="str">
        <f t="shared" si="55"/>
        <v/>
      </c>
    </row>
    <row r="620" spans="1:8">
      <c r="A620" s="185" t="str">
        <f t="shared" si="50"/>
        <v/>
      </c>
      <c r="B620" s="186" t="str">
        <f t="shared" si="51"/>
        <v/>
      </c>
      <c r="C620" s="187" t="str">
        <f t="shared" si="52"/>
        <v/>
      </c>
      <c r="D620" s="190"/>
      <c r="E620" s="189"/>
      <c r="F620" s="189" t="str">
        <f t="shared" si="53"/>
        <v/>
      </c>
      <c r="G620" s="189" t="str">
        <f t="shared" si="54"/>
        <v/>
      </c>
      <c r="H620" s="189" t="str">
        <f t="shared" si="55"/>
        <v/>
      </c>
    </row>
    <row r="621" spans="1:8">
      <c r="A621" s="185" t="str">
        <f t="shared" si="50"/>
        <v/>
      </c>
      <c r="B621" s="186" t="str">
        <f t="shared" si="51"/>
        <v/>
      </c>
      <c r="C621" s="187" t="str">
        <f t="shared" si="52"/>
        <v/>
      </c>
      <c r="D621" s="190"/>
      <c r="E621" s="189"/>
      <c r="F621" s="189" t="str">
        <f t="shared" si="53"/>
        <v/>
      </c>
      <c r="G621" s="189" t="str">
        <f t="shared" si="54"/>
        <v/>
      </c>
      <c r="H621" s="189" t="str">
        <f t="shared" si="55"/>
        <v/>
      </c>
    </row>
    <row r="622" spans="1:8">
      <c r="A622" s="185" t="str">
        <f t="shared" si="50"/>
        <v/>
      </c>
      <c r="B622" s="186" t="str">
        <f t="shared" si="51"/>
        <v/>
      </c>
      <c r="C622" s="187" t="str">
        <f t="shared" si="52"/>
        <v/>
      </c>
      <c r="D622" s="190"/>
      <c r="E622" s="189"/>
      <c r="F622" s="189" t="str">
        <f t="shared" si="53"/>
        <v/>
      </c>
      <c r="G622" s="189" t="str">
        <f t="shared" si="54"/>
        <v/>
      </c>
      <c r="H622" s="189" t="str">
        <f t="shared" si="55"/>
        <v/>
      </c>
    </row>
    <row r="623" spans="1:8">
      <c r="A623" s="185" t="str">
        <f t="shared" si="50"/>
        <v/>
      </c>
      <c r="B623" s="186" t="str">
        <f t="shared" si="51"/>
        <v/>
      </c>
      <c r="C623" s="187" t="str">
        <f t="shared" si="52"/>
        <v/>
      </c>
      <c r="D623" s="190"/>
      <c r="E623" s="189"/>
      <c r="F623" s="189" t="str">
        <f t="shared" si="53"/>
        <v/>
      </c>
      <c r="G623" s="189" t="str">
        <f t="shared" si="54"/>
        <v/>
      </c>
      <c r="H623" s="189" t="str">
        <f t="shared" si="55"/>
        <v/>
      </c>
    </row>
    <row r="624" spans="1:8">
      <c r="A624" s="185" t="str">
        <f t="shared" si="50"/>
        <v/>
      </c>
      <c r="B624" s="186" t="str">
        <f t="shared" si="51"/>
        <v/>
      </c>
      <c r="C624" s="187" t="str">
        <f t="shared" si="52"/>
        <v/>
      </c>
      <c r="D624" s="190"/>
      <c r="E624" s="189"/>
      <c r="F624" s="189" t="str">
        <f t="shared" si="53"/>
        <v/>
      </c>
      <c r="G624" s="189" t="str">
        <f t="shared" si="54"/>
        <v/>
      </c>
      <c r="H624" s="189" t="str">
        <f t="shared" si="55"/>
        <v/>
      </c>
    </row>
    <row r="625" spans="1:8">
      <c r="A625" s="185" t="str">
        <f t="shared" si="50"/>
        <v/>
      </c>
      <c r="B625" s="186" t="str">
        <f t="shared" si="51"/>
        <v/>
      </c>
      <c r="C625" s="187" t="str">
        <f t="shared" si="52"/>
        <v/>
      </c>
      <c r="D625" s="190"/>
      <c r="E625" s="189"/>
      <c r="F625" s="189" t="str">
        <f t="shared" si="53"/>
        <v/>
      </c>
      <c r="G625" s="189" t="str">
        <f t="shared" si="54"/>
        <v/>
      </c>
      <c r="H625" s="189" t="str">
        <f t="shared" si="55"/>
        <v/>
      </c>
    </row>
    <row r="626" spans="1:8">
      <c r="A626" s="185" t="str">
        <f t="shared" si="50"/>
        <v/>
      </c>
      <c r="B626" s="186" t="str">
        <f t="shared" si="51"/>
        <v/>
      </c>
      <c r="C626" s="187" t="str">
        <f t="shared" si="52"/>
        <v/>
      </c>
      <c r="D626" s="190"/>
      <c r="E626" s="189"/>
      <c r="F626" s="189" t="str">
        <f t="shared" si="53"/>
        <v/>
      </c>
      <c r="G626" s="189" t="str">
        <f t="shared" si="54"/>
        <v/>
      </c>
      <c r="H626" s="189" t="str">
        <f t="shared" si="55"/>
        <v/>
      </c>
    </row>
    <row r="627" spans="1:8">
      <c r="A627" s="185" t="str">
        <f t="shared" si="50"/>
        <v/>
      </c>
      <c r="B627" s="186" t="str">
        <f t="shared" si="51"/>
        <v/>
      </c>
      <c r="C627" s="187" t="str">
        <f t="shared" si="52"/>
        <v/>
      </c>
      <c r="D627" s="190"/>
      <c r="E627" s="189"/>
      <c r="F627" s="189" t="str">
        <f t="shared" si="53"/>
        <v/>
      </c>
      <c r="G627" s="189" t="str">
        <f t="shared" si="54"/>
        <v/>
      </c>
      <c r="H627" s="189" t="str">
        <f t="shared" si="55"/>
        <v/>
      </c>
    </row>
    <row r="628" spans="1:8">
      <c r="A628" s="185" t="str">
        <f t="shared" si="50"/>
        <v/>
      </c>
      <c r="B628" s="186" t="str">
        <f t="shared" si="51"/>
        <v/>
      </c>
      <c r="C628" s="187" t="str">
        <f t="shared" si="52"/>
        <v/>
      </c>
      <c r="D628" s="190"/>
      <c r="E628" s="189"/>
      <c r="F628" s="189" t="str">
        <f t="shared" si="53"/>
        <v/>
      </c>
      <c r="G628" s="189" t="str">
        <f t="shared" si="54"/>
        <v/>
      </c>
      <c r="H628" s="189" t="str">
        <f t="shared" si="55"/>
        <v/>
      </c>
    </row>
    <row r="629" spans="1:8">
      <c r="A629" s="185" t="str">
        <f t="shared" si="50"/>
        <v/>
      </c>
      <c r="B629" s="186" t="str">
        <f t="shared" si="51"/>
        <v/>
      </c>
      <c r="C629" s="187" t="str">
        <f t="shared" si="52"/>
        <v/>
      </c>
      <c r="D629" s="190"/>
      <c r="E629" s="189"/>
      <c r="F629" s="189" t="str">
        <f t="shared" si="53"/>
        <v/>
      </c>
      <c r="G629" s="189" t="str">
        <f t="shared" si="54"/>
        <v/>
      </c>
      <c r="H629" s="189" t="str">
        <f t="shared" si="55"/>
        <v/>
      </c>
    </row>
    <row r="630" spans="1:8">
      <c r="A630" s="185" t="str">
        <f t="shared" si="50"/>
        <v/>
      </c>
      <c r="B630" s="186" t="str">
        <f t="shared" si="51"/>
        <v/>
      </c>
      <c r="C630" s="187" t="str">
        <f t="shared" si="52"/>
        <v/>
      </c>
      <c r="D630" s="190"/>
      <c r="E630" s="189"/>
      <c r="F630" s="189" t="str">
        <f t="shared" si="53"/>
        <v/>
      </c>
      <c r="G630" s="189" t="str">
        <f t="shared" si="54"/>
        <v/>
      </c>
      <c r="H630" s="189" t="str">
        <f t="shared" si="55"/>
        <v/>
      </c>
    </row>
    <row r="631" spans="1:8">
      <c r="A631" s="185" t="str">
        <f t="shared" si="50"/>
        <v/>
      </c>
      <c r="B631" s="186" t="str">
        <f t="shared" si="51"/>
        <v/>
      </c>
      <c r="C631" s="187" t="str">
        <f t="shared" si="52"/>
        <v/>
      </c>
      <c r="D631" s="190"/>
      <c r="E631" s="189"/>
      <c r="F631" s="189" t="str">
        <f t="shared" si="53"/>
        <v/>
      </c>
      <c r="G631" s="189" t="str">
        <f t="shared" si="54"/>
        <v/>
      </c>
      <c r="H631" s="189" t="str">
        <f t="shared" si="55"/>
        <v/>
      </c>
    </row>
    <row r="632" spans="1:8">
      <c r="A632" s="185" t="str">
        <f t="shared" si="50"/>
        <v/>
      </c>
      <c r="B632" s="186" t="str">
        <f t="shared" si="51"/>
        <v/>
      </c>
      <c r="C632" s="187" t="str">
        <f t="shared" si="52"/>
        <v/>
      </c>
      <c r="D632" s="190"/>
      <c r="E632" s="189"/>
      <c r="F632" s="189" t="str">
        <f t="shared" si="53"/>
        <v/>
      </c>
      <c r="G632" s="189" t="str">
        <f t="shared" si="54"/>
        <v/>
      </c>
      <c r="H632" s="189" t="str">
        <f t="shared" si="55"/>
        <v/>
      </c>
    </row>
    <row r="633" spans="1:8">
      <c r="A633" s="185" t="str">
        <f t="shared" si="50"/>
        <v/>
      </c>
      <c r="B633" s="186" t="str">
        <f t="shared" si="51"/>
        <v/>
      </c>
      <c r="C633" s="187" t="str">
        <f t="shared" si="52"/>
        <v/>
      </c>
      <c r="D633" s="190"/>
      <c r="E633" s="189"/>
      <c r="F633" s="189" t="str">
        <f t="shared" si="53"/>
        <v/>
      </c>
      <c r="G633" s="189" t="str">
        <f t="shared" si="54"/>
        <v/>
      </c>
      <c r="H633" s="189" t="str">
        <f t="shared" si="55"/>
        <v/>
      </c>
    </row>
    <row r="634" spans="1:8">
      <c r="A634" s="185" t="str">
        <f t="shared" si="50"/>
        <v/>
      </c>
      <c r="B634" s="186" t="str">
        <f t="shared" si="51"/>
        <v/>
      </c>
      <c r="C634" s="187" t="str">
        <f t="shared" si="52"/>
        <v/>
      </c>
      <c r="D634" s="190"/>
      <c r="E634" s="189"/>
      <c r="F634" s="189" t="str">
        <f t="shared" si="53"/>
        <v/>
      </c>
      <c r="G634" s="189" t="str">
        <f t="shared" si="54"/>
        <v/>
      </c>
      <c r="H634" s="189" t="str">
        <f t="shared" si="55"/>
        <v/>
      </c>
    </row>
    <row r="635" spans="1:8">
      <c r="A635" s="185" t="str">
        <f t="shared" si="50"/>
        <v/>
      </c>
      <c r="B635" s="186" t="str">
        <f t="shared" si="51"/>
        <v/>
      </c>
      <c r="C635" s="187" t="str">
        <f t="shared" si="52"/>
        <v/>
      </c>
      <c r="D635" s="190"/>
      <c r="E635" s="189"/>
      <c r="F635" s="189" t="str">
        <f t="shared" si="53"/>
        <v/>
      </c>
      <c r="G635" s="189" t="str">
        <f t="shared" si="54"/>
        <v/>
      </c>
      <c r="H635" s="189" t="str">
        <f t="shared" si="55"/>
        <v/>
      </c>
    </row>
    <row r="636" spans="1:8">
      <c r="A636" s="185" t="str">
        <f t="shared" si="50"/>
        <v/>
      </c>
      <c r="B636" s="186" t="str">
        <f t="shared" si="51"/>
        <v/>
      </c>
      <c r="C636" s="187" t="str">
        <f t="shared" si="52"/>
        <v/>
      </c>
      <c r="D636" s="190"/>
      <c r="E636" s="189"/>
      <c r="F636" s="189" t="str">
        <f t="shared" si="53"/>
        <v/>
      </c>
      <c r="G636" s="189" t="str">
        <f t="shared" si="54"/>
        <v/>
      </c>
      <c r="H636" s="189" t="str">
        <f t="shared" si="55"/>
        <v/>
      </c>
    </row>
    <row r="637" spans="1:8">
      <c r="A637" s="185" t="str">
        <f t="shared" ref="A637:A700" si="56">IF(H636="","",IF(roundOpt,IF(OR(A636&gt;=nper,ROUND(H636,2)&lt;=0),"",A636+1),IF(OR(A636&gt;=nper,H636&lt;=0),"",A636+1)))</f>
        <v/>
      </c>
      <c r="B637" s="186" t="str">
        <f t="shared" ref="B637:B700" si="57">IF(A637="","",IF(OR(periods_per_year=26,periods_per_year=52),IF(periods_per_year=26,IF(A637=1,fpdate,B636+14),IF(periods_per_year=52,IF(A637=1,fpdate,B636+7),"n/a")),IF(periods_per_year=24,DATE(YEAR(fpdate),MONTH(fpdate)+(A637-1)/2+IF(AND(DAY(fpdate)&gt;=15,MOD(A637,2)=0),1,0),IF(MOD(A637,2)=0,IF(DAY(fpdate)&gt;=15,DAY(fpdate)-14,DAY(fpdate)+14),DAY(fpdate))),IF(DAY(DATE(YEAR(fpdate),MONTH(fpdate)+(A637-1)*months_per_period,DAY(fpdate)))&lt;&gt;DAY(fpdate),DATE(YEAR(fpdate),MONTH(fpdate)+(A637-1)*months_per_period+1,0),DATE(YEAR(fpdate),MONTH(fpdate)+(A637-1)*months_per_period,DAY(fpdate))))))</f>
        <v/>
      </c>
      <c r="C637" s="187" t="str">
        <f t="shared" ref="C637:C700" si="58">IF(A637="","",IF(roundOpt,IF(OR(A637=nper,payment&gt;ROUND((1+rate)*H636,2)),ROUND((1+rate)*H636,2),payment),IF(OR(A637=nper,payment&gt;(1+rate)*H636),(1+rate)*H636,payment)))</f>
        <v/>
      </c>
      <c r="D637" s="190"/>
      <c r="E637" s="189"/>
      <c r="F637" s="189" t="str">
        <f t="shared" ref="F637:F700" si="59">IF(A637="","",IF(AND(A637=1,pmtType=1),0,IF(roundOpt,ROUND(rate*H636,2),rate*H636)))</f>
        <v/>
      </c>
      <c r="G637" s="189" t="str">
        <f t="shared" ref="G637:G700" si="60">IF(A637="","",C637-F637+D637)</f>
        <v/>
      </c>
      <c r="H637" s="189" t="str">
        <f t="shared" ref="H637:H700" si="61">IF(A637="","",H636-G637)</f>
        <v/>
      </c>
    </row>
    <row r="638" spans="1:8">
      <c r="A638" s="185" t="str">
        <f t="shared" si="56"/>
        <v/>
      </c>
      <c r="B638" s="186" t="str">
        <f t="shared" si="57"/>
        <v/>
      </c>
      <c r="C638" s="187" t="str">
        <f t="shared" si="58"/>
        <v/>
      </c>
      <c r="D638" s="190"/>
      <c r="E638" s="189"/>
      <c r="F638" s="189" t="str">
        <f t="shared" si="59"/>
        <v/>
      </c>
      <c r="G638" s="189" t="str">
        <f t="shared" si="60"/>
        <v/>
      </c>
      <c r="H638" s="189" t="str">
        <f t="shared" si="61"/>
        <v/>
      </c>
    </row>
    <row r="639" spans="1:8">
      <c r="A639" s="185" t="str">
        <f t="shared" si="56"/>
        <v/>
      </c>
      <c r="B639" s="186" t="str">
        <f t="shared" si="57"/>
        <v/>
      </c>
      <c r="C639" s="187" t="str">
        <f t="shared" si="58"/>
        <v/>
      </c>
      <c r="D639" s="190"/>
      <c r="E639" s="189"/>
      <c r="F639" s="189" t="str">
        <f t="shared" si="59"/>
        <v/>
      </c>
      <c r="G639" s="189" t="str">
        <f t="shared" si="60"/>
        <v/>
      </c>
      <c r="H639" s="189" t="str">
        <f t="shared" si="61"/>
        <v/>
      </c>
    </row>
    <row r="640" spans="1:8">
      <c r="A640" s="185" t="str">
        <f t="shared" si="56"/>
        <v/>
      </c>
      <c r="B640" s="186" t="str">
        <f t="shared" si="57"/>
        <v/>
      </c>
      <c r="C640" s="187" t="str">
        <f t="shared" si="58"/>
        <v/>
      </c>
      <c r="D640" s="190"/>
      <c r="E640" s="189"/>
      <c r="F640" s="189" t="str">
        <f t="shared" si="59"/>
        <v/>
      </c>
      <c r="G640" s="189" t="str">
        <f t="shared" si="60"/>
        <v/>
      </c>
      <c r="H640" s="189" t="str">
        <f t="shared" si="61"/>
        <v/>
      </c>
    </row>
    <row r="641" spans="1:8">
      <c r="A641" s="185" t="str">
        <f t="shared" si="56"/>
        <v/>
      </c>
      <c r="B641" s="186" t="str">
        <f t="shared" si="57"/>
        <v/>
      </c>
      <c r="C641" s="187" t="str">
        <f t="shared" si="58"/>
        <v/>
      </c>
      <c r="D641" s="190"/>
      <c r="E641" s="189"/>
      <c r="F641" s="189" t="str">
        <f t="shared" si="59"/>
        <v/>
      </c>
      <c r="G641" s="189" t="str">
        <f t="shared" si="60"/>
        <v/>
      </c>
      <c r="H641" s="189" t="str">
        <f t="shared" si="61"/>
        <v/>
      </c>
    </row>
    <row r="642" spans="1:8">
      <c r="A642" s="185" t="str">
        <f t="shared" si="56"/>
        <v/>
      </c>
      <c r="B642" s="186" t="str">
        <f t="shared" si="57"/>
        <v/>
      </c>
      <c r="C642" s="187" t="str">
        <f t="shared" si="58"/>
        <v/>
      </c>
      <c r="D642" s="190"/>
      <c r="E642" s="189"/>
      <c r="F642" s="189" t="str">
        <f t="shared" si="59"/>
        <v/>
      </c>
      <c r="G642" s="189" t="str">
        <f t="shared" si="60"/>
        <v/>
      </c>
      <c r="H642" s="189" t="str">
        <f t="shared" si="61"/>
        <v/>
      </c>
    </row>
    <row r="643" spans="1:8">
      <c r="A643" s="185" t="str">
        <f t="shared" si="56"/>
        <v/>
      </c>
      <c r="B643" s="186" t="str">
        <f t="shared" si="57"/>
        <v/>
      </c>
      <c r="C643" s="187" t="str">
        <f t="shared" si="58"/>
        <v/>
      </c>
      <c r="D643" s="190"/>
      <c r="E643" s="189"/>
      <c r="F643" s="189" t="str">
        <f t="shared" si="59"/>
        <v/>
      </c>
      <c r="G643" s="189" t="str">
        <f t="shared" si="60"/>
        <v/>
      </c>
      <c r="H643" s="189" t="str">
        <f t="shared" si="61"/>
        <v/>
      </c>
    </row>
    <row r="644" spans="1:8">
      <c r="A644" s="185" t="str">
        <f t="shared" si="56"/>
        <v/>
      </c>
      <c r="B644" s="186" t="str">
        <f t="shared" si="57"/>
        <v/>
      </c>
      <c r="C644" s="187" t="str">
        <f t="shared" si="58"/>
        <v/>
      </c>
      <c r="D644" s="190"/>
      <c r="E644" s="189"/>
      <c r="F644" s="189" t="str">
        <f t="shared" si="59"/>
        <v/>
      </c>
      <c r="G644" s="189" t="str">
        <f t="shared" si="60"/>
        <v/>
      </c>
      <c r="H644" s="189" t="str">
        <f t="shared" si="61"/>
        <v/>
      </c>
    </row>
    <row r="645" spans="1:8">
      <c r="A645" s="185" t="str">
        <f t="shared" si="56"/>
        <v/>
      </c>
      <c r="B645" s="186" t="str">
        <f t="shared" si="57"/>
        <v/>
      </c>
      <c r="C645" s="187" t="str">
        <f t="shared" si="58"/>
        <v/>
      </c>
      <c r="D645" s="190"/>
      <c r="E645" s="189"/>
      <c r="F645" s="189" t="str">
        <f t="shared" si="59"/>
        <v/>
      </c>
      <c r="G645" s="189" t="str">
        <f t="shared" si="60"/>
        <v/>
      </c>
      <c r="H645" s="189" t="str">
        <f t="shared" si="61"/>
        <v/>
      </c>
    </row>
    <row r="646" spans="1:8">
      <c r="A646" s="185" t="str">
        <f t="shared" si="56"/>
        <v/>
      </c>
      <c r="B646" s="186" t="str">
        <f t="shared" si="57"/>
        <v/>
      </c>
      <c r="C646" s="187" t="str">
        <f t="shared" si="58"/>
        <v/>
      </c>
      <c r="D646" s="190"/>
      <c r="E646" s="189"/>
      <c r="F646" s="189" t="str">
        <f t="shared" si="59"/>
        <v/>
      </c>
      <c r="G646" s="189" t="str">
        <f t="shared" si="60"/>
        <v/>
      </c>
      <c r="H646" s="189" t="str">
        <f t="shared" si="61"/>
        <v/>
      </c>
    </row>
    <row r="647" spans="1:8">
      <c r="A647" s="185" t="str">
        <f t="shared" si="56"/>
        <v/>
      </c>
      <c r="B647" s="186" t="str">
        <f t="shared" si="57"/>
        <v/>
      </c>
      <c r="C647" s="187" t="str">
        <f t="shared" si="58"/>
        <v/>
      </c>
      <c r="D647" s="190"/>
      <c r="E647" s="189"/>
      <c r="F647" s="189" t="str">
        <f t="shared" si="59"/>
        <v/>
      </c>
      <c r="G647" s="189" t="str">
        <f t="shared" si="60"/>
        <v/>
      </c>
      <c r="H647" s="189" t="str">
        <f t="shared" si="61"/>
        <v/>
      </c>
    </row>
    <row r="648" spans="1:8">
      <c r="A648" s="185" t="str">
        <f t="shared" si="56"/>
        <v/>
      </c>
      <c r="B648" s="186" t="str">
        <f t="shared" si="57"/>
        <v/>
      </c>
      <c r="C648" s="187" t="str">
        <f t="shared" si="58"/>
        <v/>
      </c>
      <c r="D648" s="190"/>
      <c r="E648" s="189"/>
      <c r="F648" s="189" t="str">
        <f t="shared" si="59"/>
        <v/>
      </c>
      <c r="G648" s="189" t="str">
        <f t="shared" si="60"/>
        <v/>
      </c>
      <c r="H648" s="189" t="str">
        <f t="shared" si="61"/>
        <v/>
      </c>
    </row>
    <row r="649" spans="1:8">
      <c r="A649" s="185" t="str">
        <f t="shared" si="56"/>
        <v/>
      </c>
      <c r="B649" s="186" t="str">
        <f t="shared" si="57"/>
        <v/>
      </c>
      <c r="C649" s="187" t="str">
        <f t="shared" si="58"/>
        <v/>
      </c>
      <c r="D649" s="190"/>
      <c r="E649" s="189"/>
      <c r="F649" s="189" t="str">
        <f t="shared" si="59"/>
        <v/>
      </c>
      <c r="G649" s="189" t="str">
        <f t="shared" si="60"/>
        <v/>
      </c>
      <c r="H649" s="189" t="str">
        <f t="shared" si="61"/>
        <v/>
      </c>
    </row>
    <row r="650" spans="1:8">
      <c r="A650" s="185" t="str">
        <f t="shared" si="56"/>
        <v/>
      </c>
      <c r="B650" s="186" t="str">
        <f t="shared" si="57"/>
        <v/>
      </c>
      <c r="C650" s="187" t="str">
        <f t="shared" si="58"/>
        <v/>
      </c>
      <c r="D650" s="190"/>
      <c r="E650" s="189"/>
      <c r="F650" s="189" t="str">
        <f t="shared" si="59"/>
        <v/>
      </c>
      <c r="G650" s="189" t="str">
        <f t="shared" si="60"/>
        <v/>
      </c>
      <c r="H650" s="189" t="str">
        <f t="shared" si="61"/>
        <v/>
      </c>
    </row>
    <row r="651" spans="1:8">
      <c r="A651" s="185" t="str">
        <f t="shared" si="56"/>
        <v/>
      </c>
      <c r="B651" s="186" t="str">
        <f t="shared" si="57"/>
        <v/>
      </c>
      <c r="C651" s="187" t="str">
        <f t="shared" si="58"/>
        <v/>
      </c>
      <c r="D651" s="190"/>
      <c r="E651" s="189"/>
      <c r="F651" s="189" t="str">
        <f t="shared" si="59"/>
        <v/>
      </c>
      <c r="G651" s="189" t="str">
        <f t="shared" si="60"/>
        <v/>
      </c>
      <c r="H651" s="189" t="str">
        <f t="shared" si="61"/>
        <v/>
      </c>
    </row>
    <row r="652" spans="1:8">
      <c r="A652" s="185" t="str">
        <f t="shared" si="56"/>
        <v/>
      </c>
      <c r="B652" s="186" t="str">
        <f t="shared" si="57"/>
        <v/>
      </c>
      <c r="C652" s="187" t="str">
        <f t="shared" si="58"/>
        <v/>
      </c>
      <c r="D652" s="190"/>
      <c r="E652" s="189"/>
      <c r="F652" s="189" t="str">
        <f t="shared" si="59"/>
        <v/>
      </c>
      <c r="G652" s="189" t="str">
        <f t="shared" si="60"/>
        <v/>
      </c>
      <c r="H652" s="189" t="str">
        <f t="shared" si="61"/>
        <v/>
      </c>
    </row>
    <row r="653" spans="1:8">
      <c r="A653" s="185" t="str">
        <f t="shared" si="56"/>
        <v/>
      </c>
      <c r="B653" s="186" t="str">
        <f t="shared" si="57"/>
        <v/>
      </c>
      <c r="C653" s="187" t="str">
        <f t="shared" si="58"/>
        <v/>
      </c>
      <c r="D653" s="190"/>
      <c r="E653" s="189"/>
      <c r="F653" s="189" t="str">
        <f t="shared" si="59"/>
        <v/>
      </c>
      <c r="G653" s="189" t="str">
        <f t="shared" si="60"/>
        <v/>
      </c>
      <c r="H653" s="189" t="str">
        <f t="shared" si="61"/>
        <v/>
      </c>
    </row>
    <row r="654" spans="1:8">
      <c r="A654" s="185" t="str">
        <f t="shared" si="56"/>
        <v/>
      </c>
      <c r="B654" s="186" t="str">
        <f t="shared" si="57"/>
        <v/>
      </c>
      <c r="C654" s="187" t="str">
        <f t="shared" si="58"/>
        <v/>
      </c>
      <c r="D654" s="190"/>
      <c r="E654" s="189"/>
      <c r="F654" s="189" t="str">
        <f t="shared" si="59"/>
        <v/>
      </c>
      <c r="G654" s="189" t="str">
        <f t="shared" si="60"/>
        <v/>
      </c>
      <c r="H654" s="189" t="str">
        <f t="shared" si="61"/>
        <v/>
      </c>
    </row>
    <row r="655" spans="1:8">
      <c r="A655" s="185" t="str">
        <f t="shared" si="56"/>
        <v/>
      </c>
      <c r="B655" s="186" t="str">
        <f t="shared" si="57"/>
        <v/>
      </c>
      <c r="C655" s="187" t="str">
        <f t="shared" si="58"/>
        <v/>
      </c>
      <c r="D655" s="190"/>
      <c r="E655" s="189"/>
      <c r="F655" s="189" t="str">
        <f t="shared" si="59"/>
        <v/>
      </c>
      <c r="G655" s="189" t="str">
        <f t="shared" si="60"/>
        <v/>
      </c>
      <c r="H655" s="189" t="str">
        <f t="shared" si="61"/>
        <v/>
      </c>
    </row>
    <row r="656" spans="1:8">
      <c r="A656" s="185" t="str">
        <f t="shared" si="56"/>
        <v/>
      </c>
      <c r="B656" s="186" t="str">
        <f t="shared" si="57"/>
        <v/>
      </c>
      <c r="C656" s="187" t="str">
        <f t="shared" si="58"/>
        <v/>
      </c>
      <c r="D656" s="190"/>
      <c r="E656" s="189"/>
      <c r="F656" s="189" t="str">
        <f t="shared" si="59"/>
        <v/>
      </c>
      <c r="G656" s="189" t="str">
        <f t="shared" si="60"/>
        <v/>
      </c>
      <c r="H656" s="189" t="str">
        <f t="shared" si="61"/>
        <v/>
      </c>
    </row>
    <row r="657" spans="1:8">
      <c r="A657" s="185" t="str">
        <f t="shared" si="56"/>
        <v/>
      </c>
      <c r="B657" s="186" t="str">
        <f t="shared" si="57"/>
        <v/>
      </c>
      <c r="C657" s="187" t="str">
        <f t="shared" si="58"/>
        <v/>
      </c>
      <c r="D657" s="190"/>
      <c r="E657" s="189"/>
      <c r="F657" s="189" t="str">
        <f t="shared" si="59"/>
        <v/>
      </c>
      <c r="G657" s="189" t="str">
        <f t="shared" si="60"/>
        <v/>
      </c>
      <c r="H657" s="189" t="str">
        <f t="shared" si="61"/>
        <v/>
      </c>
    </row>
    <row r="658" spans="1:8">
      <c r="A658" s="185" t="str">
        <f t="shared" si="56"/>
        <v/>
      </c>
      <c r="B658" s="186" t="str">
        <f t="shared" si="57"/>
        <v/>
      </c>
      <c r="C658" s="187" t="str">
        <f t="shared" si="58"/>
        <v/>
      </c>
      <c r="D658" s="190"/>
      <c r="E658" s="189"/>
      <c r="F658" s="189" t="str">
        <f t="shared" si="59"/>
        <v/>
      </c>
      <c r="G658" s="189" t="str">
        <f t="shared" si="60"/>
        <v/>
      </c>
      <c r="H658" s="189" t="str">
        <f t="shared" si="61"/>
        <v/>
      </c>
    </row>
    <row r="659" spans="1:8">
      <c r="A659" s="185" t="str">
        <f t="shared" si="56"/>
        <v/>
      </c>
      <c r="B659" s="186" t="str">
        <f t="shared" si="57"/>
        <v/>
      </c>
      <c r="C659" s="187" t="str">
        <f t="shared" si="58"/>
        <v/>
      </c>
      <c r="D659" s="190"/>
      <c r="E659" s="189"/>
      <c r="F659" s="189" t="str">
        <f t="shared" si="59"/>
        <v/>
      </c>
      <c r="G659" s="189" t="str">
        <f t="shared" si="60"/>
        <v/>
      </c>
      <c r="H659" s="189" t="str">
        <f t="shared" si="61"/>
        <v/>
      </c>
    </row>
    <row r="660" spans="1:8">
      <c r="A660" s="185" t="str">
        <f t="shared" si="56"/>
        <v/>
      </c>
      <c r="B660" s="186" t="str">
        <f t="shared" si="57"/>
        <v/>
      </c>
      <c r="C660" s="187" t="str">
        <f t="shared" si="58"/>
        <v/>
      </c>
      <c r="D660" s="190"/>
      <c r="E660" s="189"/>
      <c r="F660" s="189" t="str">
        <f t="shared" si="59"/>
        <v/>
      </c>
      <c r="G660" s="189" t="str">
        <f t="shared" si="60"/>
        <v/>
      </c>
      <c r="H660" s="189" t="str">
        <f t="shared" si="61"/>
        <v/>
      </c>
    </row>
    <row r="661" spans="1:8">
      <c r="A661" s="185" t="str">
        <f t="shared" si="56"/>
        <v/>
      </c>
      <c r="B661" s="186" t="str">
        <f t="shared" si="57"/>
        <v/>
      </c>
      <c r="C661" s="187" t="str">
        <f t="shared" si="58"/>
        <v/>
      </c>
      <c r="D661" s="190"/>
      <c r="E661" s="189"/>
      <c r="F661" s="189" t="str">
        <f t="shared" si="59"/>
        <v/>
      </c>
      <c r="G661" s="189" t="str">
        <f t="shared" si="60"/>
        <v/>
      </c>
      <c r="H661" s="189" t="str">
        <f t="shared" si="61"/>
        <v/>
      </c>
    </row>
    <row r="662" spans="1:8">
      <c r="A662" s="185" t="str">
        <f t="shared" si="56"/>
        <v/>
      </c>
      <c r="B662" s="186" t="str">
        <f t="shared" si="57"/>
        <v/>
      </c>
      <c r="C662" s="187" t="str">
        <f t="shared" si="58"/>
        <v/>
      </c>
      <c r="D662" s="190"/>
      <c r="E662" s="189"/>
      <c r="F662" s="189" t="str">
        <f t="shared" si="59"/>
        <v/>
      </c>
      <c r="G662" s="189" t="str">
        <f t="shared" si="60"/>
        <v/>
      </c>
      <c r="H662" s="189" t="str">
        <f t="shared" si="61"/>
        <v/>
      </c>
    </row>
    <row r="663" spans="1:8">
      <c r="A663" s="185" t="str">
        <f t="shared" si="56"/>
        <v/>
      </c>
      <c r="B663" s="186" t="str">
        <f t="shared" si="57"/>
        <v/>
      </c>
      <c r="C663" s="187" t="str">
        <f t="shared" si="58"/>
        <v/>
      </c>
      <c r="D663" s="190"/>
      <c r="E663" s="189"/>
      <c r="F663" s="189" t="str">
        <f t="shared" si="59"/>
        <v/>
      </c>
      <c r="G663" s="189" t="str">
        <f t="shared" si="60"/>
        <v/>
      </c>
      <c r="H663" s="189" t="str">
        <f t="shared" si="61"/>
        <v/>
      </c>
    </row>
    <row r="664" spans="1:8">
      <c r="A664" s="185" t="str">
        <f t="shared" si="56"/>
        <v/>
      </c>
      <c r="B664" s="186" t="str">
        <f t="shared" si="57"/>
        <v/>
      </c>
      <c r="C664" s="187" t="str">
        <f t="shared" si="58"/>
        <v/>
      </c>
      <c r="D664" s="190"/>
      <c r="E664" s="189"/>
      <c r="F664" s="189" t="str">
        <f t="shared" si="59"/>
        <v/>
      </c>
      <c r="G664" s="189" t="str">
        <f t="shared" si="60"/>
        <v/>
      </c>
      <c r="H664" s="189" t="str">
        <f t="shared" si="61"/>
        <v/>
      </c>
    </row>
    <row r="665" spans="1:8">
      <c r="A665" s="185" t="str">
        <f t="shared" si="56"/>
        <v/>
      </c>
      <c r="B665" s="186" t="str">
        <f t="shared" si="57"/>
        <v/>
      </c>
      <c r="C665" s="187" t="str">
        <f t="shared" si="58"/>
        <v/>
      </c>
      <c r="D665" s="190"/>
      <c r="E665" s="189"/>
      <c r="F665" s="189" t="str">
        <f t="shared" si="59"/>
        <v/>
      </c>
      <c r="G665" s="189" t="str">
        <f t="shared" si="60"/>
        <v/>
      </c>
      <c r="H665" s="189" t="str">
        <f t="shared" si="61"/>
        <v/>
      </c>
    </row>
    <row r="666" spans="1:8">
      <c r="A666" s="185" t="str">
        <f t="shared" si="56"/>
        <v/>
      </c>
      <c r="B666" s="186" t="str">
        <f t="shared" si="57"/>
        <v/>
      </c>
      <c r="C666" s="187" t="str">
        <f t="shared" si="58"/>
        <v/>
      </c>
      <c r="D666" s="190"/>
      <c r="E666" s="189"/>
      <c r="F666" s="189" t="str">
        <f t="shared" si="59"/>
        <v/>
      </c>
      <c r="G666" s="189" t="str">
        <f t="shared" si="60"/>
        <v/>
      </c>
      <c r="H666" s="189" t="str">
        <f t="shared" si="61"/>
        <v/>
      </c>
    </row>
    <row r="667" spans="1:8">
      <c r="A667" s="185" t="str">
        <f t="shared" si="56"/>
        <v/>
      </c>
      <c r="B667" s="186" t="str">
        <f t="shared" si="57"/>
        <v/>
      </c>
      <c r="C667" s="187" t="str">
        <f t="shared" si="58"/>
        <v/>
      </c>
      <c r="D667" s="190"/>
      <c r="E667" s="189"/>
      <c r="F667" s="189" t="str">
        <f t="shared" si="59"/>
        <v/>
      </c>
      <c r="G667" s="189" t="str">
        <f t="shared" si="60"/>
        <v/>
      </c>
      <c r="H667" s="189" t="str">
        <f t="shared" si="61"/>
        <v/>
      </c>
    </row>
    <row r="668" spans="1:8">
      <c r="A668" s="185" t="str">
        <f t="shared" si="56"/>
        <v/>
      </c>
      <c r="B668" s="186" t="str">
        <f t="shared" si="57"/>
        <v/>
      </c>
      <c r="C668" s="187" t="str">
        <f t="shared" si="58"/>
        <v/>
      </c>
      <c r="D668" s="190"/>
      <c r="E668" s="189"/>
      <c r="F668" s="189" t="str">
        <f t="shared" si="59"/>
        <v/>
      </c>
      <c r="G668" s="189" t="str">
        <f t="shared" si="60"/>
        <v/>
      </c>
      <c r="H668" s="189" t="str">
        <f t="shared" si="61"/>
        <v/>
      </c>
    </row>
    <row r="669" spans="1:8">
      <c r="A669" s="185" t="str">
        <f t="shared" si="56"/>
        <v/>
      </c>
      <c r="B669" s="186" t="str">
        <f t="shared" si="57"/>
        <v/>
      </c>
      <c r="C669" s="187" t="str">
        <f t="shared" si="58"/>
        <v/>
      </c>
      <c r="D669" s="190"/>
      <c r="E669" s="189"/>
      <c r="F669" s="189" t="str">
        <f t="shared" si="59"/>
        <v/>
      </c>
      <c r="G669" s="189" t="str">
        <f t="shared" si="60"/>
        <v/>
      </c>
      <c r="H669" s="189" t="str">
        <f t="shared" si="61"/>
        <v/>
      </c>
    </row>
    <row r="670" spans="1:8">
      <c r="A670" s="185" t="str">
        <f t="shared" si="56"/>
        <v/>
      </c>
      <c r="B670" s="186" t="str">
        <f t="shared" si="57"/>
        <v/>
      </c>
      <c r="C670" s="187" t="str">
        <f t="shared" si="58"/>
        <v/>
      </c>
      <c r="D670" s="190"/>
      <c r="E670" s="189"/>
      <c r="F670" s="189" t="str">
        <f t="shared" si="59"/>
        <v/>
      </c>
      <c r="G670" s="189" t="str">
        <f t="shared" si="60"/>
        <v/>
      </c>
      <c r="H670" s="189" t="str">
        <f t="shared" si="61"/>
        <v/>
      </c>
    </row>
    <row r="671" spans="1:8">
      <c r="A671" s="185" t="str">
        <f t="shared" si="56"/>
        <v/>
      </c>
      <c r="B671" s="186" t="str">
        <f t="shared" si="57"/>
        <v/>
      </c>
      <c r="C671" s="187" t="str">
        <f t="shared" si="58"/>
        <v/>
      </c>
      <c r="D671" s="190"/>
      <c r="E671" s="189"/>
      <c r="F671" s="189" t="str">
        <f t="shared" si="59"/>
        <v/>
      </c>
      <c r="G671" s="189" t="str">
        <f t="shared" si="60"/>
        <v/>
      </c>
      <c r="H671" s="189" t="str">
        <f t="shared" si="61"/>
        <v/>
      </c>
    </row>
    <row r="672" spans="1:8">
      <c r="A672" s="185" t="str">
        <f t="shared" si="56"/>
        <v/>
      </c>
      <c r="B672" s="186" t="str">
        <f t="shared" si="57"/>
        <v/>
      </c>
      <c r="C672" s="187" t="str">
        <f t="shared" si="58"/>
        <v/>
      </c>
      <c r="D672" s="190"/>
      <c r="E672" s="189"/>
      <c r="F672" s="189" t="str">
        <f t="shared" si="59"/>
        <v/>
      </c>
      <c r="G672" s="189" t="str">
        <f t="shared" si="60"/>
        <v/>
      </c>
      <c r="H672" s="189" t="str">
        <f t="shared" si="61"/>
        <v/>
      </c>
    </row>
    <row r="673" spans="1:8">
      <c r="A673" s="185" t="str">
        <f t="shared" si="56"/>
        <v/>
      </c>
      <c r="B673" s="186" t="str">
        <f t="shared" si="57"/>
        <v/>
      </c>
      <c r="C673" s="187" t="str">
        <f t="shared" si="58"/>
        <v/>
      </c>
      <c r="D673" s="190"/>
      <c r="E673" s="189"/>
      <c r="F673" s="189" t="str">
        <f t="shared" si="59"/>
        <v/>
      </c>
      <c r="G673" s="189" t="str">
        <f t="shared" si="60"/>
        <v/>
      </c>
      <c r="H673" s="189" t="str">
        <f t="shared" si="61"/>
        <v/>
      </c>
    </row>
    <row r="674" spans="1:8">
      <c r="A674" s="185" t="str">
        <f t="shared" si="56"/>
        <v/>
      </c>
      <c r="B674" s="186" t="str">
        <f t="shared" si="57"/>
        <v/>
      </c>
      <c r="C674" s="187" t="str">
        <f t="shared" si="58"/>
        <v/>
      </c>
      <c r="D674" s="190"/>
      <c r="E674" s="189"/>
      <c r="F674" s="189" t="str">
        <f t="shared" si="59"/>
        <v/>
      </c>
      <c r="G674" s="189" t="str">
        <f t="shared" si="60"/>
        <v/>
      </c>
      <c r="H674" s="189" t="str">
        <f t="shared" si="61"/>
        <v/>
      </c>
    </row>
    <row r="675" spans="1:8">
      <c r="A675" s="185" t="str">
        <f t="shared" si="56"/>
        <v/>
      </c>
      <c r="B675" s="186" t="str">
        <f t="shared" si="57"/>
        <v/>
      </c>
      <c r="C675" s="187" t="str">
        <f t="shared" si="58"/>
        <v/>
      </c>
      <c r="D675" s="190"/>
      <c r="E675" s="189"/>
      <c r="F675" s="189" t="str">
        <f t="shared" si="59"/>
        <v/>
      </c>
      <c r="G675" s="189" t="str">
        <f t="shared" si="60"/>
        <v/>
      </c>
      <c r="H675" s="189" t="str">
        <f t="shared" si="61"/>
        <v/>
      </c>
    </row>
    <row r="676" spans="1:8">
      <c r="A676" s="185" t="str">
        <f t="shared" si="56"/>
        <v/>
      </c>
      <c r="B676" s="186" t="str">
        <f t="shared" si="57"/>
        <v/>
      </c>
      <c r="C676" s="187" t="str">
        <f t="shared" si="58"/>
        <v/>
      </c>
      <c r="D676" s="190"/>
      <c r="E676" s="189"/>
      <c r="F676" s="189" t="str">
        <f t="shared" si="59"/>
        <v/>
      </c>
      <c r="G676" s="189" t="str">
        <f t="shared" si="60"/>
        <v/>
      </c>
      <c r="H676" s="189" t="str">
        <f t="shared" si="61"/>
        <v/>
      </c>
    </row>
    <row r="677" spans="1:8">
      <c r="A677" s="185" t="str">
        <f t="shared" si="56"/>
        <v/>
      </c>
      <c r="B677" s="186" t="str">
        <f t="shared" si="57"/>
        <v/>
      </c>
      <c r="C677" s="187" t="str">
        <f t="shared" si="58"/>
        <v/>
      </c>
      <c r="D677" s="190"/>
      <c r="E677" s="189"/>
      <c r="F677" s="189" t="str">
        <f t="shared" si="59"/>
        <v/>
      </c>
      <c r="G677" s="189" t="str">
        <f t="shared" si="60"/>
        <v/>
      </c>
      <c r="H677" s="189" t="str">
        <f t="shared" si="61"/>
        <v/>
      </c>
    </row>
    <row r="678" spans="1:8">
      <c r="A678" s="185" t="str">
        <f t="shared" si="56"/>
        <v/>
      </c>
      <c r="B678" s="186" t="str">
        <f t="shared" si="57"/>
        <v/>
      </c>
      <c r="C678" s="187" t="str">
        <f t="shared" si="58"/>
        <v/>
      </c>
      <c r="D678" s="190"/>
      <c r="E678" s="189"/>
      <c r="F678" s="189" t="str">
        <f t="shared" si="59"/>
        <v/>
      </c>
      <c r="G678" s="189" t="str">
        <f t="shared" si="60"/>
        <v/>
      </c>
      <c r="H678" s="189" t="str">
        <f t="shared" si="61"/>
        <v/>
      </c>
    </row>
    <row r="679" spans="1:8">
      <c r="A679" s="185" t="str">
        <f t="shared" si="56"/>
        <v/>
      </c>
      <c r="B679" s="186" t="str">
        <f t="shared" si="57"/>
        <v/>
      </c>
      <c r="C679" s="187" t="str">
        <f t="shared" si="58"/>
        <v/>
      </c>
      <c r="D679" s="190"/>
      <c r="E679" s="189"/>
      <c r="F679" s="189" t="str">
        <f t="shared" si="59"/>
        <v/>
      </c>
      <c r="G679" s="189" t="str">
        <f t="shared" si="60"/>
        <v/>
      </c>
      <c r="H679" s="189" t="str">
        <f t="shared" si="61"/>
        <v/>
      </c>
    </row>
    <row r="680" spans="1:8">
      <c r="A680" s="185" t="str">
        <f t="shared" si="56"/>
        <v/>
      </c>
      <c r="B680" s="186" t="str">
        <f t="shared" si="57"/>
        <v/>
      </c>
      <c r="C680" s="187" t="str">
        <f t="shared" si="58"/>
        <v/>
      </c>
      <c r="D680" s="190"/>
      <c r="E680" s="189"/>
      <c r="F680" s="189" t="str">
        <f t="shared" si="59"/>
        <v/>
      </c>
      <c r="G680" s="189" t="str">
        <f t="shared" si="60"/>
        <v/>
      </c>
      <c r="H680" s="189" t="str">
        <f t="shared" si="61"/>
        <v/>
      </c>
    </row>
    <row r="681" spans="1:8">
      <c r="A681" s="185" t="str">
        <f t="shared" si="56"/>
        <v/>
      </c>
      <c r="B681" s="186" t="str">
        <f t="shared" si="57"/>
        <v/>
      </c>
      <c r="C681" s="187" t="str">
        <f t="shared" si="58"/>
        <v/>
      </c>
      <c r="D681" s="190"/>
      <c r="E681" s="189"/>
      <c r="F681" s="189" t="str">
        <f t="shared" si="59"/>
        <v/>
      </c>
      <c r="G681" s="189" t="str">
        <f t="shared" si="60"/>
        <v/>
      </c>
      <c r="H681" s="189" t="str">
        <f t="shared" si="61"/>
        <v/>
      </c>
    </row>
    <row r="682" spans="1:8">
      <c r="A682" s="185" t="str">
        <f t="shared" si="56"/>
        <v/>
      </c>
      <c r="B682" s="186" t="str">
        <f t="shared" si="57"/>
        <v/>
      </c>
      <c r="C682" s="187" t="str">
        <f t="shared" si="58"/>
        <v/>
      </c>
      <c r="D682" s="190"/>
      <c r="E682" s="189"/>
      <c r="F682" s="189" t="str">
        <f t="shared" si="59"/>
        <v/>
      </c>
      <c r="G682" s="189" t="str">
        <f t="shared" si="60"/>
        <v/>
      </c>
      <c r="H682" s="189" t="str">
        <f t="shared" si="61"/>
        <v/>
      </c>
    </row>
    <row r="683" spans="1:8">
      <c r="A683" s="185" t="str">
        <f t="shared" si="56"/>
        <v/>
      </c>
      <c r="B683" s="186" t="str">
        <f t="shared" si="57"/>
        <v/>
      </c>
      <c r="C683" s="187" t="str">
        <f t="shared" si="58"/>
        <v/>
      </c>
      <c r="D683" s="190"/>
      <c r="E683" s="189"/>
      <c r="F683" s="189" t="str">
        <f t="shared" si="59"/>
        <v/>
      </c>
      <c r="G683" s="189" t="str">
        <f t="shared" si="60"/>
        <v/>
      </c>
      <c r="H683" s="189" t="str">
        <f t="shared" si="61"/>
        <v/>
      </c>
    </row>
    <row r="684" spans="1:8">
      <c r="A684" s="185" t="str">
        <f t="shared" si="56"/>
        <v/>
      </c>
      <c r="B684" s="186" t="str">
        <f t="shared" si="57"/>
        <v/>
      </c>
      <c r="C684" s="187" t="str">
        <f t="shared" si="58"/>
        <v/>
      </c>
      <c r="D684" s="190"/>
      <c r="E684" s="189"/>
      <c r="F684" s="189" t="str">
        <f t="shared" si="59"/>
        <v/>
      </c>
      <c r="G684" s="189" t="str">
        <f t="shared" si="60"/>
        <v/>
      </c>
      <c r="H684" s="189" t="str">
        <f t="shared" si="61"/>
        <v/>
      </c>
    </row>
    <row r="685" spans="1:8">
      <c r="A685" s="185" t="str">
        <f t="shared" si="56"/>
        <v/>
      </c>
      <c r="B685" s="186" t="str">
        <f t="shared" si="57"/>
        <v/>
      </c>
      <c r="C685" s="187" t="str">
        <f t="shared" si="58"/>
        <v/>
      </c>
      <c r="D685" s="190"/>
      <c r="E685" s="189"/>
      <c r="F685" s="189" t="str">
        <f t="shared" si="59"/>
        <v/>
      </c>
      <c r="G685" s="189" t="str">
        <f t="shared" si="60"/>
        <v/>
      </c>
      <c r="H685" s="189" t="str">
        <f t="shared" si="61"/>
        <v/>
      </c>
    </row>
    <row r="686" spans="1:8">
      <c r="A686" s="185" t="str">
        <f t="shared" si="56"/>
        <v/>
      </c>
      <c r="B686" s="186" t="str">
        <f t="shared" si="57"/>
        <v/>
      </c>
      <c r="C686" s="187" t="str">
        <f t="shared" si="58"/>
        <v/>
      </c>
      <c r="D686" s="190"/>
      <c r="E686" s="189"/>
      <c r="F686" s="189" t="str">
        <f t="shared" si="59"/>
        <v/>
      </c>
      <c r="G686" s="189" t="str">
        <f t="shared" si="60"/>
        <v/>
      </c>
      <c r="H686" s="189" t="str">
        <f t="shared" si="61"/>
        <v/>
      </c>
    </row>
    <row r="687" spans="1:8">
      <c r="A687" s="185" t="str">
        <f t="shared" si="56"/>
        <v/>
      </c>
      <c r="B687" s="186" t="str">
        <f t="shared" si="57"/>
        <v/>
      </c>
      <c r="C687" s="187" t="str">
        <f t="shared" si="58"/>
        <v/>
      </c>
      <c r="D687" s="190"/>
      <c r="E687" s="189"/>
      <c r="F687" s="189" t="str">
        <f t="shared" si="59"/>
        <v/>
      </c>
      <c r="G687" s="189" t="str">
        <f t="shared" si="60"/>
        <v/>
      </c>
      <c r="H687" s="189" t="str">
        <f t="shared" si="61"/>
        <v/>
      </c>
    </row>
    <row r="688" spans="1:8">
      <c r="A688" s="185" t="str">
        <f t="shared" si="56"/>
        <v/>
      </c>
      <c r="B688" s="186" t="str">
        <f t="shared" si="57"/>
        <v/>
      </c>
      <c r="C688" s="187" t="str">
        <f t="shared" si="58"/>
        <v/>
      </c>
      <c r="D688" s="190"/>
      <c r="E688" s="189"/>
      <c r="F688" s="189" t="str">
        <f t="shared" si="59"/>
        <v/>
      </c>
      <c r="G688" s="189" t="str">
        <f t="shared" si="60"/>
        <v/>
      </c>
      <c r="H688" s="189" t="str">
        <f t="shared" si="61"/>
        <v/>
      </c>
    </row>
    <row r="689" spans="1:8">
      <c r="A689" s="185" t="str">
        <f t="shared" si="56"/>
        <v/>
      </c>
      <c r="B689" s="186" t="str">
        <f t="shared" si="57"/>
        <v/>
      </c>
      <c r="C689" s="187" t="str">
        <f t="shared" si="58"/>
        <v/>
      </c>
      <c r="D689" s="190"/>
      <c r="E689" s="189"/>
      <c r="F689" s="189" t="str">
        <f t="shared" si="59"/>
        <v/>
      </c>
      <c r="G689" s="189" t="str">
        <f t="shared" si="60"/>
        <v/>
      </c>
      <c r="H689" s="189" t="str">
        <f t="shared" si="61"/>
        <v/>
      </c>
    </row>
    <row r="690" spans="1:8">
      <c r="A690" s="185" t="str">
        <f t="shared" si="56"/>
        <v/>
      </c>
      <c r="B690" s="186" t="str">
        <f t="shared" si="57"/>
        <v/>
      </c>
      <c r="C690" s="187" t="str">
        <f t="shared" si="58"/>
        <v/>
      </c>
      <c r="D690" s="190"/>
      <c r="E690" s="189"/>
      <c r="F690" s="189" t="str">
        <f t="shared" si="59"/>
        <v/>
      </c>
      <c r="G690" s="189" t="str">
        <f t="shared" si="60"/>
        <v/>
      </c>
      <c r="H690" s="189" t="str">
        <f t="shared" si="61"/>
        <v/>
      </c>
    </row>
    <row r="691" spans="1:8">
      <c r="A691" s="185" t="str">
        <f t="shared" si="56"/>
        <v/>
      </c>
      <c r="B691" s="186" t="str">
        <f t="shared" si="57"/>
        <v/>
      </c>
      <c r="C691" s="187" t="str">
        <f t="shared" si="58"/>
        <v/>
      </c>
      <c r="D691" s="190"/>
      <c r="E691" s="189"/>
      <c r="F691" s="189" t="str">
        <f t="shared" si="59"/>
        <v/>
      </c>
      <c r="G691" s="189" t="str">
        <f t="shared" si="60"/>
        <v/>
      </c>
      <c r="H691" s="189" t="str">
        <f t="shared" si="61"/>
        <v/>
      </c>
    </row>
    <row r="692" spans="1:8">
      <c r="A692" s="185" t="str">
        <f t="shared" si="56"/>
        <v/>
      </c>
      <c r="B692" s="186" t="str">
        <f t="shared" si="57"/>
        <v/>
      </c>
      <c r="C692" s="187" t="str">
        <f t="shared" si="58"/>
        <v/>
      </c>
      <c r="D692" s="190"/>
      <c r="E692" s="189"/>
      <c r="F692" s="189" t="str">
        <f t="shared" si="59"/>
        <v/>
      </c>
      <c r="G692" s="189" t="str">
        <f t="shared" si="60"/>
        <v/>
      </c>
      <c r="H692" s="189" t="str">
        <f t="shared" si="61"/>
        <v/>
      </c>
    </row>
    <row r="693" spans="1:8">
      <c r="A693" s="185" t="str">
        <f t="shared" si="56"/>
        <v/>
      </c>
      <c r="B693" s="186" t="str">
        <f t="shared" si="57"/>
        <v/>
      </c>
      <c r="C693" s="187" t="str">
        <f t="shared" si="58"/>
        <v/>
      </c>
      <c r="D693" s="190"/>
      <c r="E693" s="189"/>
      <c r="F693" s="189" t="str">
        <f t="shared" si="59"/>
        <v/>
      </c>
      <c r="G693" s="189" t="str">
        <f t="shared" si="60"/>
        <v/>
      </c>
      <c r="H693" s="189" t="str">
        <f t="shared" si="61"/>
        <v/>
      </c>
    </row>
    <row r="694" spans="1:8">
      <c r="A694" s="185" t="str">
        <f t="shared" si="56"/>
        <v/>
      </c>
      <c r="B694" s="186" t="str">
        <f t="shared" si="57"/>
        <v/>
      </c>
      <c r="C694" s="187" t="str">
        <f t="shared" si="58"/>
        <v/>
      </c>
      <c r="D694" s="190"/>
      <c r="E694" s="189"/>
      <c r="F694" s="189" t="str">
        <f t="shared" si="59"/>
        <v/>
      </c>
      <c r="G694" s="189" t="str">
        <f t="shared" si="60"/>
        <v/>
      </c>
      <c r="H694" s="189" t="str">
        <f t="shared" si="61"/>
        <v/>
      </c>
    </row>
    <row r="695" spans="1:8">
      <c r="A695" s="185" t="str">
        <f t="shared" si="56"/>
        <v/>
      </c>
      <c r="B695" s="186" t="str">
        <f t="shared" si="57"/>
        <v/>
      </c>
      <c r="C695" s="187" t="str">
        <f t="shared" si="58"/>
        <v/>
      </c>
      <c r="D695" s="190"/>
      <c r="E695" s="189"/>
      <c r="F695" s="189" t="str">
        <f t="shared" si="59"/>
        <v/>
      </c>
      <c r="G695" s="189" t="str">
        <f t="shared" si="60"/>
        <v/>
      </c>
      <c r="H695" s="189" t="str">
        <f t="shared" si="61"/>
        <v/>
      </c>
    </row>
    <row r="696" spans="1:8">
      <c r="A696" s="185" t="str">
        <f t="shared" si="56"/>
        <v/>
      </c>
      <c r="B696" s="186" t="str">
        <f t="shared" si="57"/>
        <v/>
      </c>
      <c r="C696" s="187" t="str">
        <f t="shared" si="58"/>
        <v/>
      </c>
      <c r="D696" s="190"/>
      <c r="E696" s="189"/>
      <c r="F696" s="189" t="str">
        <f t="shared" si="59"/>
        <v/>
      </c>
      <c r="G696" s="189" t="str">
        <f t="shared" si="60"/>
        <v/>
      </c>
      <c r="H696" s="189" t="str">
        <f t="shared" si="61"/>
        <v/>
      </c>
    </row>
    <row r="697" spans="1:8">
      <c r="A697" s="185" t="str">
        <f t="shared" si="56"/>
        <v/>
      </c>
      <c r="B697" s="186" t="str">
        <f t="shared" si="57"/>
        <v/>
      </c>
      <c r="C697" s="187" t="str">
        <f t="shared" si="58"/>
        <v/>
      </c>
      <c r="D697" s="190"/>
      <c r="E697" s="189"/>
      <c r="F697" s="189" t="str">
        <f t="shared" si="59"/>
        <v/>
      </c>
      <c r="G697" s="189" t="str">
        <f t="shared" si="60"/>
        <v/>
      </c>
      <c r="H697" s="189" t="str">
        <f t="shared" si="61"/>
        <v/>
      </c>
    </row>
    <row r="698" spans="1:8">
      <c r="A698" s="185" t="str">
        <f t="shared" si="56"/>
        <v/>
      </c>
      <c r="B698" s="186" t="str">
        <f t="shared" si="57"/>
        <v/>
      </c>
      <c r="C698" s="187" t="str">
        <f t="shared" si="58"/>
        <v/>
      </c>
      <c r="D698" s="190"/>
      <c r="E698" s="189"/>
      <c r="F698" s="189" t="str">
        <f t="shared" si="59"/>
        <v/>
      </c>
      <c r="G698" s="189" t="str">
        <f t="shared" si="60"/>
        <v/>
      </c>
      <c r="H698" s="189" t="str">
        <f t="shared" si="61"/>
        <v/>
      </c>
    </row>
    <row r="699" spans="1:8">
      <c r="A699" s="185" t="str">
        <f t="shared" si="56"/>
        <v/>
      </c>
      <c r="B699" s="186" t="str">
        <f t="shared" si="57"/>
        <v/>
      </c>
      <c r="C699" s="187" t="str">
        <f t="shared" si="58"/>
        <v/>
      </c>
      <c r="D699" s="190"/>
      <c r="E699" s="189"/>
      <c r="F699" s="189" t="str">
        <f t="shared" si="59"/>
        <v/>
      </c>
      <c r="G699" s="189" t="str">
        <f t="shared" si="60"/>
        <v/>
      </c>
      <c r="H699" s="189" t="str">
        <f t="shared" si="61"/>
        <v/>
      </c>
    </row>
    <row r="700" spans="1:8">
      <c r="A700" s="185" t="str">
        <f t="shared" si="56"/>
        <v/>
      </c>
      <c r="B700" s="186" t="str">
        <f t="shared" si="57"/>
        <v/>
      </c>
      <c r="C700" s="187" t="str">
        <f t="shared" si="58"/>
        <v/>
      </c>
      <c r="D700" s="190"/>
      <c r="E700" s="189"/>
      <c r="F700" s="189" t="str">
        <f t="shared" si="59"/>
        <v/>
      </c>
      <c r="G700" s="189" t="str">
        <f t="shared" si="60"/>
        <v/>
      </c>
      <c r="H700" s="189" t="str">
        <f t="shared" si="61"/>
        <v/>
      </c>
    </row>
    <row r="701" spans="1:8">
      <c r="A701" s="185" t="str">
        <f t="shared" ref="A701:A764" si="62">IF(H700="","",IF(roundOpt,IF(OR(A700&gt;=nper,ROUND(H700,2)&lt;=0),"",A700+1),IF(OR(A700&gt;=nper,H700&lt;=0),"",A700+1)))</f>
        <v/>
      </c>
      <c r="B701" s="186" t="str">
        <f t="shared" ref="B701:B764" si="63">IF(A701="","",IF(OR(periods_per_year=26,periods_per_year=52),IF(periods_per_year=26,IF(A701=1,fpdate,B700+14),IF(periods_per_year=52,IF(A701=1,fpdate,B700+7),"n/a")),IF(periods_per_year=24,DATE(YEAR(fpdate),MONTH(fpdate)+(A701-1)/2+IF(AND(DAY(fpdate)&gt;=15,MOD(A701,2)=0),1,0),IF(MOD(A701,2)=0,IF(DAY(fpdate)&gt;=15,DAY(fpdate)-14,DAY(fpdate)+14),DAY(fpdate))),IF(DAY(DATE(YEAR(fpdate),MONTH(fpdate)+(A701-1)*months_per_period,DAY(fpdate)))&lt;&gt;DAY(fpdate),DATE(YEAR(fpdate),MONTH(fpdate)+(A701-1)*months_per_period+1,0),DATE(YEAR(fpdate),MONTH(fpdate)+(A701-1)*months_per_period,DAY(fpdate))))))</f>
        <v/>
      </c>
      <c r="C701" s="187" t="str">
        <f t="shared" ref="C701:C764" si="64">IF(A701="","",IF(roundOpt,IF(OR(A701=nper,payment&gt;ROUND((1+rate)*H700,2)),ROUND((1+rate)*H700,2),payment),IF(OR(A701=nper,payment&gt;(1+rate)*H700),(1+rate)*H700,payment)))</f>
        <v/>
      </c>
      <c r="D701" s="190"/>
      <c r="E701" s="189"/>
      <c r="F701" s="189" t="str">
        <f t="shared" ref="F701:F764" si="65">IF(A701="","",IF(AND(A701=1,pmtType=1),0,IF(roundOpt,ROUND(rate*H700,2),rate*H700)))</f>
        <v/>
      </c>
      <c r="G701" s="189" t="str">
        <f t="shared" ref="G701:G764" si="66">IF(A701="","",C701-F701+D701)</f>
        <v/>
      </c>
      <c r="H701" s="189" t="str">
        <f t="shared" ref="H701:H764" si="67">IF(A701="","",H700-G701)</f>
        <v/>
      </c>
    </row>
    <row r="702" spans="1:8">
      <c r="A702" s="185" t="str">
        <f t="shared" si="62"/>
        <v/>
      </c>
      <c r="B702" s="186" t="str">
        <f t="shared" si="63"/>
        <v/>
      </c>
      <c r="C702" s="187" t="str">
        <f t="shared" si="64"/>
        <v/>
      </c>
      <c r="D702" s="190"/>
      <c r="E702" s="189"/>
      <c r="F702" s="189" t="str">
        <f t="shared" si="65"/>
        <v/>
      </c>
      <c r="G702" s="189" t="str">
        <f t="shared" si="66"/>
        <v/>
      </c>
      <c r="H702" s="189" t="str">
        <f t="shared" si="67"/>
        <v/>
      </c>
    </row>
    <row r="703" spans="1:8">
      <c r="A703" s="185" t="str">
        <f t="shared" si="62"/>
        <v/>
      </c>
      <c r="B703" s="186" t="str">
        <f t="shared" si="63"/>
        <v/>
      </c>
      <c r="C703" s="187" t="str">
        <f t="shared" si="64"/>
        <v/>
      </c>
      <c r="D703" s="190"/>
      <c r="E703" s="189"/>
      <c r="F703" s="189" t="str">
        <f t="shared" si="65"/>
        <v/>
      </c>
      <c r="G703" s="189" t="str">
        <f t="shared" si="66"/>
        <v/>
      </c>
      <c r="H703" s="189" t="str">
        <f t="shared" si="67"/>
        <v/>
      </c>
    </row>
    <row r="704" spans="1:8">
      <c r="A704" s="185" t="str">
        <f t="shared" si="62"/>
        <v/>
      </c>
      <c r="B704" s="186" t="str">
        <f t="shared" si="63"/>
        <v/>
      </c>
      <c r="C704" s="187" t="str">
        <f t="shared" si="64"/>
        <v/>
      </c>
      <c r="D704" s="190"/>
      <c r="E704" s="189"/>
      <c r="F704" s="189" t="str">
        <f t="shared" si="65"/>
        <v/>
      </c>
      <c r="G704" s="189" t="str">
        <f t="shared" si="66"/>
        <v/>
      </c>
      <c r="H704" s="189" t="str">
        <f t="shared" si="67"/>
        <v/>
      </c>
    </row>
    <row r="705" spans="1:8">
      <c r="A705" s="185" t="str">
        <f t="shared" si="62"/>
        <v/>
      </c>
      <c r="B705" s="186" t="str">
        <f t="shared" si="63"/>
        <v/>
      </c>
      <c r="C705" s="187" t="str">
        <f t="shared" si="64"/>
        <v/>
      </c>
      <c r="D705" s="190"/>
      <c r="E705" s="189"/>
      <c r="F705" s="189" t="str">
        <f t="shared" si="65"/>
        <v/>
      </c>
      <c r="G705" s="189" t="str">
        <f t="shared" si="66"/>
        <v/>
      </c>
      <c r="H705" s="189" t="str">
        <f t="shared" si="67"/>
        <v/>
      </c>
    </row>
    <row r="706" spans="1:8">
      <c r="A706" s="185" t="str">
        <f t="shared" si="62"/>
        <v/>
      </c>
      <c r="B706" s="186" t="str">
        <f t="shared" si="63"/>
        <v/>
      </c>
      <c r="C706" s="187" t="str">
        <f t="shared" si="64"/>
        <v/>
      </c>
      <c r="D706" s="190"/>
      <c r="E706" s="189"/>
      <c r="F706" s="189" t="str">
        <f t="shared" si="65"/>
        <v/>
      </c>
      <c r="G706" s="189" t="str">
        <f t="shared" si="66"/>
        <v/>
      </c>
      <c r="H706" s="189" t="str">
        <f t="shared" si="67"/>
        <v/>
      </c>
    </row>
    <row r="707" spans="1:8">
      <c r="A707" s="185" t="str">
        <f t="shared" si="62"/>
        <v/>
      </c>
      <c r="B707" s="186" t="str">
        <f t="shared" si="63"/>
        <v/>
      </c>
      <c r="C707" s="187" t="str">
        <f t="shared" si="64"/>
        <v/>
      </c>
      <c r="D707" s="190"/>
      <c r="E707" s="189"/>
      <c r="F707" s="189" t="str">
        <f t="shared" si="65"/>
        <v/>
      </c>
      <c r="G707" s="189" t="str">
        <f t="shared" si="66"/>
        <v/>
      </c>
      <c r="H707" s="189" t="str">
        <f t="shared" si="67"/>
        <v/>
      </c>
    </row>
    <row r="708" spans="1:8">
      <c r="A708" s="185" t="str">
        <f t="shared" si="62"/>
        <v/>
      </c>
      <c r="B708" s="186" t="str">
        <f t="shared" si="63"/>
        <v/>
      </c>
      <c r="C708" s="187" t="str">
        <f t="shared" si="64"/>
        <v/>
      </c>
      <c r="D708" s="190"/>
      <c r="E708" s="189"/>
      <c r="F708" s="189" t="str">
        <f t="shared" si="65"/>
        <v/>
      </c>
      <c r="G708" s="189" t="str">
        <f t="shared" si="66"/>
        <v/>
      </c>
      <c r="H708" s="189" t="str">
        <f t="shared" si="67"/>
        <v/>
      </c>
    </row>
    <row r="709" spans="1:8">
      <c r="A709" s="185" t="str">
        <f t="shared" si="62"/>
        <v/>
      </c>
      <c r="B709" s="186" t="str">
        <f t="shared" si="63"/>
        <v/>
      </c>
      <c r="C709" s="187" t="str">
        <f t="shared" si="64"/>
        <v/>
      </c>
      <c r="D709" s="190"/>
      <c r="E709" s="189"/>
      <c r="F709" s="189" t="str">
        <f t="shared" si="65"/>
        <v/>
      </c>
      <c r="G709" s="189" t="str">
        <f t="shared" si="66"/>
        <v/>
      </c>
      <c r="H709" s="189" t="str">
        <f t="shared" si="67"/>
        <v/>
      </c>
    </row>
    <row r="710" spans="1:8">
      <c r="A710" s="185" t="str">
        <f t="shared" si="62"/>
        <v/>
      </c>
      <c r="B710" s="186" t="str">
        <f t="shared" si="63"/>
        <v/>
      </c>
      <c r="C710" s="187" t="str">
        <f t="shared" si="64"/>
        <v/>
      </c>
      <c r="D710" s="190"/>
      <c r="E710" s="189"/>
      <c r="F710" s="189" t="str">
        <f t="shared" si="65"/>
        <v/>
      </c>
      <c r="G710" s="189" t="str">
        <f t="shared" si="66"/>
        <v/>
      </c>
      <c r="H710" s="189" t="str">
        <f t="shared" si="67"/>
        <v/>
      </c>
    </row>
    <row r="711" spans="1:8">
      <c r="A711" s="185" t="str">
        <f t="shared" si="62"/>
        <v/>
      </c>
      <c r="B711" s="186" t="str">
        <f t="shared" si="63"/>
        <v/>
      </c>
      <c r="C711" s="187" t="str">
        <f t="shared" si="64"/>
        <v/>
      </c>
      <c r="D711" s="190"/>
      <c r="E711" s="189"/>
      <c r="F711" s="189" t="str">
        <f t="shared" si="65"/>
        <v/>
      </c>
      <c r="G711" s="189" t="str">
        <f t="shared" si="66"/>
        <v/>
      </c>
      <c r="H711" s="189" t="str">
        <f t="shared" si="67"/>
        <v/>
      </c>
    </row>
    <row r="712" spans="1:8">
      <c r="A712" s="185" t="str">
        <f t="shared" si="62"/>
        <v/>
      </c>
      <c r="B712" s="186" t="str">
        <f t="shared" si="63"/>
        <v/>
      </c>
      <c r="C712" s="187" t="str">
        <f t="shared" si="64"/>
        <v/>
      </c>
      <c r="D712" s="190"/>
      <c r="E712" s="189"/>
      <c r="F712" s="189" t="str">
        <f t="shared" si="65"/>
        <v/>
      </c>
      <c r="G712" s="189" t="str">
        <f t="shared" si="66"/>
        <v/>
      </c>
      <c r="H712" s="189" t="str">
        <f t="shared" si="67"/>
        <v/>
      </c>
    </row>
    <row r="713" spans="1:8">
      <c r="A713" s="185" t="str">
        <f t="shared" si="62"/>
        <v/>
      </c>
      <c r="B713" s="186" t="str">
        <f t="shared" si="63"/>
        <v/>
      </c>
      <c r="C713" s="187" t="str">
        <f t="shared" si="64"/>
        <v/>
      </c>
      <c r="D713" s="190"/>
      <c r="E713" s="189"/>
      <c r="F713" s="189" t="str">
        <f t="shared" si="65"/>
        <v/>
      </c>
      <c r="G713" s="189" t="str">
        <f t="shared" si="66"/>
        <v/>
      </c>
      <c r="H713" s="189" t="str">
        <f t="shared" si="67"/>
        <v/>
      </c>
    </row>
    <row r="714" spans="1:8">
      <c r="A714" s="185" t="str">
        <f t="shared" si="62"/>
        <v/>
      </c>
      <c r="B714" s="186" t="str">
        <f t="shared" si="63"/>
        <v/>
      </c>
      <c r="C714" s="187" t="str">
        <f t="shared" si="64"/>
        <v/>
      </c>
      <c r="D714" s="190"/>
      <c r="E714" s="189"/>
      <c r="F714" s="189" t="str">
        <f t="shared" si="65"/>
        <v/>
      </c>
      <c r="G714" s="189" t="str">
        <f t="shared" si="66"/>
        <v/>
      </c>
      <c r="H714" s="189" t="str">
        <f t="shared" si="67"/>
        <v/>
      </c>
    </row>
    <row r="715" spans="1:8">
      <c r="A715" s="185" t="str">
        <f t="shared" si="62"/>
        <v/>
      </c>
      <c r="B715" s="186" t="str">
        <f t="shared" si="63"/>
        <v/>
      </c>
      <c r="C715" s="187" t="str">
        <f t="shared" si="64"/>
        <v/>
      </c>
      <c r="D715" s="190"/>
      <c r="E715" s="189"/>
      <c r="F715" s="189" t="str">
        <f t="shared" si="65"/>
        <v/>
      </c>
      <c r="G715" s="189" t="str">
        <f t="shared" si="66"/>
        <v/>
      </c>
      <c r="H715" s="189" t="str">
        <f t="shared" si="67"/>
        <v/>
      </c>
    </row>
    <row r="716" spans="1:8">
      <c r="A716" s="185" t="str">
        <f t="shared" si="62"/>
        <v/>
      </c>
      <c r="B716" s="186" t="str">
        <f t="shared" si="63"/>
        <v/>
      </c>
      <c r="C716" s="187" t="str">
        <f t="shared" si="64"/>
        <v/>
      </c>
      <c r="D716" s="190"/>
      <c r="E716" s="189"/>
      <c r="F716" s="189" t="str">
        <f t="shared" si="65"/>
        <v/>
      </c>
      <c r="G716" s="189" t="str">
        <f t="shared" si="66"/>
        <v/>
      </c>
      <c r="H716" s="189" t="str">
        <f t="shared" si="67"/>
        <v/>
      </c>
    </row>
    <row r="717" spans="1:8">
      <c r="A717" s="185" t="str">
        <f t="shared" si="62"/>
        <v/>
      </c>
      <c r="B717" s="186" t="str">
        <f t="shared" si="63"/>
        <v/>
      </c>
      <c r="C717" s="187" t="str">
        <f t="shared" si="64"/>
        <v/>
      </c>
      <c r="D717" s="190"/>
      <c r="E717" s="189"/>
      <c r="F717" s="189" t="str">
        <f t="shared" si="65"/>
        <v/>
      </c>
      <c r="G717" s="189" t="str">
        <f t="shared" si="66"/>
        <v/>
      </c>
      <c r="H717" s="189" t="str">
        <f t="shared" si="67"/>
        <v/>
      </c>
    </row>
    <row r="718" spans="1:8">
      <c r="A718" s="185" t="str">
        <f t="shared" si="62"/>
        <v/>
      </c>
      <c r="B718" s="186" t="str">
        <f t="shared" si="63"/>
        <v/>
      </c>
      <c r="C718" s="187" t="str">
        <f t="shared" si="64"/>
        <v/>
      </c>
      <c r="D718" s="190"/>
      <c r="E718" s="189"/>
      <c r="F718" s="189" t="str">
        <f t="shared" si="65"/>
        <v/>
      </c>
      <c r="G718" s="189" t="str">
        <f t="shared" si="66"/>
        <v/>
      </c>
      <c r="H718" s="189" t="str">
        <f t="shared" si="67"/>
        <v/>
      </c>
    </row>
    <row r="719" spans="1:8">
      <c r="A719" s="185" t="str">
        <f t="shared" si="62"/>
        <v/>
      </c>
      <c r="B719" s="186" t="str">
        <f t="shared" si="63"/>
        <v/>
      </c>
      <c r="C719" s="187" t="str">
        <f t="shared" si="64"/>
        <v/>
      </c>
      <c r="D719" s="190"/>
      <c r="E719" s="189"/>
      <c r="F719" s="189" t="str">
        <f t="shared" si="65"/>
        <v/>
      </c>
      <c r="G719" s="189" t="str">
        <f t="shared" si="66"/>
        <v/>
      </c>
      <c r="H719" s="189" t="str">
        <f t="shared" si="67"/>
        <v/>
      </c>
    </row>
    <row r="720" spans="1:8">
      <c r="A720" s="185" t="str">
        <f t="shared" si="62"/>
        <v/>
      </c>
      <c r="B720" s="186" t="str">
        <f t="shared" si="63"/>
        <v/>
      </c>
      <c r="C720" s="187" t="str">
        <f t="shared" si="64"/>
        <v/>
      </c>
      <c r="D720" s="190"/>
      <c r="E720" s="189"/>
      <c r="F720" s="189" t="str">
        <f t="shared" si="65"/>
        <v/>
      </c>
      <c r="G720" s="189" t="str">
        <f t="shared" si="66"/>
        <v/>
      </c>
      <c r="H720" s="189" t="str">
        <f t="shared" si="67"/>
        <v/>
      </c>
    </row>
    <row r="721" spans="1:8">
      <c r="A721" s="185" t="str">
        <f t="shared" si="62"/>
        <v/>
      </c>
      <c r="B721" s="186" t="str">
        <f t="shared" si="63"/>
        <v/>
      </c>
      <c r="C721" s="187" t="str">
        <f t="shared" si="64"/>
        <v/>
      </c>
      <c r="D721" s="190"/>
      <c r="E721" s="189"/>
      <c r="F721" s="189" t="str">
        <f t="shared" si="65"/>
        <v/>
      </c>
      <c r="G721" s="189" t="str">
        <f t="shared" si="66"/>
        <v/>
      </c>
      <c r="H721" s="189" t="str">
        <f t="shared" si="67"/>
        <v/>
      </c>
    </row>
    <row r="722" spans="1:8">
      <c r="A722" s="185" t="str">
        <f t="shared" si="62"/>
        <v/>
      </c>
      <c r="B722" s="186" t="str">
        <f t="shared" si="63"/>
        <v/>
      </c>
      <c r="C722" s="187" t="str">
        <f t="shared" si="64"/>
        <v/>
      </c>
      <c r="D722" s="190"/>
      <c r="E722" s="189"/>
      <c r="F722" s="189" t="str">
        <f t="shared" si="65"/>
        <v/>
      </c>
      <c r="G722" s="189" t="str">
        <f t="shared" si="66"/>
        <v/>
      </c>
      <c r="H722" s="189" t="str">
        <f t="shared" si="67"/>
        <v/>
      </c>
    </row>
    <row r="723" spans="1:8">
      <c r="A723" s="185" t="str">
        <f t="shared" si="62"/>
        <v/>
      </c>
      <c r="B723" s="186" t="str">
        <f t="shared" si="63"/>
        <v/>
      </c>
      <c r="C723" s="187" t="str">
        <f t="shared" si="64"/>
        <v/>
      </c>
      <c r="D723" s="190"/>
      <c r="E723" s="189"/>
      <c r="F723" s="189" t="str">
        <f t="shared" si="65"/>
        <v/>
      </c>
      <c r="G723" s="189" t="str">
        <f t="shared" si="66"/>
        <v/>
      </c>
      <c r="H723" s="189" t="str">
        <f t="shared" si="67"/>
        <v/>
      </c>
    </row>
    <row r="724" spans="1:8">
      <c r="A724" s="185" t="str">
        <f t="shared" si="62"/>
        <v/>
      </c>
      <c r="B724" s="186" t="str">
        <f t="shared" si="63"/>
        <v/>
      </c>
      <c r="C724" s="187" t="str">
        <f t="shared" si="64"/>
        <v/>
      </c>
      <c r="D724" s="190"/>
      <c r="E724" s="189"/>
      <c r="F724" s="189" t="str">
        <f t="shared" si="65"/>
        <v/>
      </c>
      <c r="G724" s="189" t="str">
        <f t="shared" si="66"/>
        <v/>
      </c>
      <c r="H724" s="189" t="str">
        <f t="shared" si="67"/>
        <v/>
      </c>
    </row>
    <row r="725" spans="1:8">
      <c r="A725" s="185" t="str">
        <f t="shared" si="62"/>
        <v/>
      </c>
      <c r="B725" s="186" t="str">
        <f t="shared" si="63"/>
        <v/>
      </c>
      <c r="C725" s="187" t="str">
        <f t="shared" si="64"/>
        <v/>
      </c>
      <c r="D725" s="190"/>
      <c r="E725" s="189"/>
      <c r="F725" s="189" t="str">
        <f t="shared" si="65"/>
        <v/>
      </c>
      <c r="G725" s="189" t="str">
        <f t="shared" si="66"/>
        <v/>
      </c>
      <c r="H725" s="189" t="str">
        <f t="shared" si="67"/>
        <v/>
      </c>
    </row>
    <row r="726" spans="1:8">
      <c r="A726" s="185" t="str">
        <f t="shared" si="62"/>
        <v/>
      </c>
      <c r="B726" s="186" t="str">
        <f t="shared" si="63"/>
        <v/>
      </c>
      <c r="C726" s="187" t="str">
        <f t="shared" si="64"/>
        <v/>
      </c>
      <c r="D726" s="190"/>
      <c r="E726" s="189"/>
      <c r="F726" s="189" t="str">
        <f t="shared" si="65"/>
        <v/>
      </c>
      <c r="G726" s="189" t="str">
        <f t="shared" si="66"/>
        <v/>
      </c>
      <c r="H726" s="189" t="str">
        <f t="shared" si="67"/>
        <v/>
      </c>
    </row>
    <row r="727" spans="1:8">
      <c r="A727" s="185" t="str">
        <f t="shared" si="62"/>
        <v/>
      </c>
      <c r="B727" s="186" t="str">
        <f t="shared" si="63"/>
        <v/>
      </c>
      <c r="C727" s="187" t="str">
        <f t="shared" si="64"/>
        <v/>
      </c>
      <c r="D727" s="190"/>
      <c r="E727" s="189"/>
      <c r="F727" s="189" t="str">
        <f t="shared" si="65"/>
        <v/>
      </c>
      <c r="G727" s="189" t="str">
        <f t="shared" si="66"/>
        <v/>
      </c>
      <c r="H727" s="189" t="str">
        <f t="shared" si="67"/>
        <v/>
      </c>
    </row>
    <row r="728" spans="1:8">
      <c r="A728" s="185" t="str">
        <f t="shared" si="62"/>
        <v/>
      </c>
      <c r="B728" s="186" t="str">
        <f t="shared" si="63"/>
        <v/>
      </c>
      <c r="C728" s="187" t="str">
        <f t="shared" si="64"/>
        <v/>
      </c>
      <c r="D728" s="190"/>
      <c r="E728" s="189"/>
      <c r="F728" s="189" t="str">
        <f t="shared" si="65"/>
        <v/>
      </c>
      <c r="G728" s="189" t="str">
        <f t="shared" si="66"/>
        <v/>
      </c>
      <c r="H728" s="189" t="str">
        <f t="shared" si="67"/>
        <v/>
      </c>
    </row>
    <row r="729" spans="1:8">
      <c r="A729" s="185" t="str">
        <f t="shared" si="62"/>
        <v/>
      </c>
      <c r="B729" s="186" t="str">
        <f t="shared" si="63"/>
        <v/>
      </c>
      <c r="C729" s="187" t="str">
        <f t="shared" si="64"/>
        <v/>
      </c>
      <c r="D729" s="190"/>
      <c r="E729" s="189"/>
      <c r="F729" s="189" t="str">
        <f t="shared" si="65"/>
        <v/>
      </c>
      <c r="G729" s="189" t="str">
        <f t="shared" si="66"/>
        <v/>
      </c>
      <c r="H729" s="189" t="str">
        <f t="shared" si="67"/>
        <v/>
      </c>
    </row>
    <row r="730" spans="1:8">
      <c r="A730" s="185" t="str">
        <f t="shared" si="62"/>
        <v/>
      </c>
      <c r="B730" s="186" t="str">
        <f t="shared" si="63"/>
        <v/>
      </c>
      <c r="C730" s="187" t="str">
        <f t="shared" si="64"/>
        <v/>
      </c>
      <c r="D730" s="190"/>
      <c r="E730" s="189"/>
      <c r="F730" s="189" t="str">
        <f t="shared" si="65"/>
        <v/>
      </c>
      <c r="G730" s="189" t="str">
        <f t="shared" si="66"/>
        <v/>
      </c>
      <c r="H730" s="189" t="str">
        <f t="shared" si="67"/>
        <v/>
      </c>
    </row>
    <row r="731" spans="1:8">
      <c r="A731" s="185" t="str">
        <f t="shared" si="62"/>
        <v/>
      </c>
      <c r="B731" s="186" t="str">
        <f t="shared" si="63"/>
        <v/>
      </c>
      <c r="C731" s="187" t="str">
        <f t="shared" si="64"/>
        <v/>
      </c>
      <c r="D731" s="190"/>
      <c r="E731" s="189"/>
      <c r="F731" s="189" t="str">
        <f t="shared" si="65"/>
        <v/>
      </c>
      <c r="G731" s="189" t="str">
        <f t="shared" si="66"/>
        <v/>
      </c>
      <c r="H731" s="189" t="str">
        <f t="shared" si="67"/>
        <v/>
      </c>
    </row>
    <row r="732" spans="1:8">
      <c r="A732" s="185" t="str">
        <f t="shared" si="62"/>
        <v/>
      </c>
      <c r="B732" s="186" t="str">
        <f t="shared" si="63"/>
        <v/>
      </c>
      <c r="C732" s="187" t="str">
        <f t="shared" si="64"/>
        <v/>
      </c>
      <c r="D732" s="190"/>
      <c r="E732" s="189"/>
      <c r="F732" s="189" t="str">
        <f t="shared" si="65"/>
        <v/>
      </c>
      <c r="G732" s="189" t="str">
        <f t="shared" si="66"/>
        <v/>
      </c>
      <c r="H732" s="189" t="str">
        <f t="shared" si="67"/>
        <v/>
      </c>
    </row>
    <row r="733" spans="1:8">
      <c r="A733" s="185" t="str">
        <f t="shared" si="62"/>
        <v/>
      </c>
      <c r="B733" s="186" t="str">
        <f t="shared" si="63"/>
        <v/>
      </c>
      <c r="C733" s="187" t="str">
        <f t="shared" si="64"/>
        <v/>
      </c>
      <c r="D733" s="190"/>
      <c r="E733" s="189"/>
      <c r="F733" s="189" t="str">
        <f t="shared" si="65"/>
        <v/>
      </c>
      <c r="G733" s="189" t="str">
        <f t="shared" si="66"/>
        <v/>
      </c>
      <c r="H733" s="189" t="str">
        <f t="shared" si="67"/>
        <v/>
      </c>
    </row>
    <row r="734" spans="1:8">
      <c r="A734" s="185" t="str">
        <f t="shared" si="62"/>
        <v/>
      </c>
      <c r="B734" s="186" t="str">
        <f t="shared" si="63"/>
        <v/>
      </c>
      <c r="C734" s="187" t="str">
        <f t="shared" si="64"/>
        <v/>
      </c>
      <c r="D734" s="190"/>
      <c r="E734" s="189"/>
      <c r="F734" s="189" t="str">
        <f t="shared" si="65"/>
        <v/>
      </c>
      <c r="G734" s="189" t="str">
        <f t="shared" si="66"/>
        <v/>
      </c>
      <c r="H734" s="189" t="str">
        <f t="shared" si="67"/>
        <v/>
      </c>
    </row>
    <row r="735" spans="1:8">
      <c r="A735" s="185" t="str">
        <f t="shared" si="62"/>
        <v/>
      </c>
      <c r="B735" s="186" t="str">
        <f t="shared" si="63"/>
        <v/>
      </c>
      <c r="C735" s="187" t="str">
        <f t="shared" si="64"/>
        <v/>
      </c>
      <c r="D735" s="190"/>
      <c r="E735" s="189"/>
      <c r="F735" s="189" t="str">
        <f t="shared" si="65"/>
        <v/>
      </c>
      <c r="G735" s="189" t="str">
        <f t="shared" si="66"/>
        <v/>
      </c>
      <c r="H735" s="189" t="str">
        <f t="shared" si="67"/>
        <v/>
      </c>
    </row>
    <row r="736" spans="1:8">
      <c r="A736" s="185" t="str">
        <f t="shared" si="62"/>
        <v/>
      </c>
      <c r="B736" s="186" t="str">
        <f t="shared" si="63"/>
        <v/>
      </c>
      <c r="C736" s="187" t="str">
        <f t="shared" si="64"/>
        <v/>
      </c>
      <c r="D736" s="190"/>
      <c r="E736" s="189"/>
      <c r="F736" s="189" t="str">
        <f t="shared" si="65"/>
        <v/>
      </c>
      <c r="G736" s="189" t="str">
        <f t="shared" si="66"/>
        <v/>
      </c>
      <c r="H736" s="189" t="str">
        <f t="shared" si="67"/>
        <v/>
      </c>
    </row>
    <row r="737" spans="1:8">
      <c r="A737" s="185" t="str">
        <f t="shared" si="62"/>
        <v/>
      </c>
      <c r="B737" s="186" t="str">
        <f t="shared" si="63"/>
        <v/>
      </c>
      <c r="C737" s="187" t="str">
        <f t="shared" si="64"/>
        <v/>
      </c>
      <c r="D737" s="190"/>
      <c r="E737" s="189"/>
      <c r="F737" s="189" t="str">
        <f t="shared" si="65"/>
        <v/>
      </c>
      <c r="G737" s="189" t="str">
        <f t="shared" si="66"/>
        <v/>
      </c>
      <c r="H737" s="189" t="str">
        <f t="shared" si="67"/>
        <v/>
      </c>
    </row>
    <row r="738" spans="1:8">
      <c r="A738" s="185" t="str">
        <f t="shared" si="62"/>
        <v/>
      </c>
      <c r="B738" s="186" t="str">
        <f t="shared" si="63"/>
        <v/>
      </c>
      <c r="C738" s="187" t="str">
        <f t="shared" si="64"/>
        <v/>
      </c>
      <c r="D738" s="190"/>
      <c r="E738" s="189"/>
      <c r="F738" s="189" t="str">
        <f t="shared" si="65"/>
        <v/>
      </c>
      <c r="G738" s="189" t="str">
        <f t="shared" si="66"/>
        <v/>
      </c>
      <c r="H738" s="189" t="str">
        <f t="shared" si="67"/>
        <v/>
      </c>
    </row>
    <row r="739" spans="1:8">
      <c r="A739" s="185" t="str">
        <f t="shared" si="62"/>
        <v/>
      </c>
      <c r="B739" s="186" t="str">
        <f t="shared" si="63"/>
        <v/>
      </c>
      <c r="C739" s="187" t="str">
        <f t="shared" si="64"/>
        <v/>
      </c>
      <c r="D739" s="190"/>
      <c r="E739" s="189"/>
      <c r="F739" s="189" t="str">
        <f t="shared" si="65"/>
        <v/>
      </c>
      <c r="G739" s="189" t="str">
        <f t="shared" si="66"/>
        <v/>
      </c>
      <c r="H739" s="189" t="str">
        <f t="shared" si="67"/>
        <v/>
      </c>
    </row>
    <row r="740" spans="1:8">
      <c r="A740" s="185" t="str">
        <f t="shared" si="62"/>
        <v/>
      </c>
      <c r="B740" s="186" t="str">
        <f t="shared" si="63"/>
        <v/>
      </c>
      <c r="C740" s="187" t="str">
        <f t="shared" si="64"/>
        <v/>
      </c>
      <c r="D740" s="190"/>
      <c r="E740" s="189"/>
      <c r="F740" s="189" t="str">
        <f t="shared" si="65"/>
        <v/>
      </c>
      <c r="G740" s="189" t="str">
        <f t="shared" si="66"/>
        <v/>
      </c>
      <c r="H740" s="189" t="str">
        <f t="shared" si="67"/>
        <v/>
      </c>
    </row>
    <row r="741" spans="1:8">
      <c r="A741" s="185" t="str">
        <f t="shared" si="62"/>
        <v/>
      </c>
      <c r="B741" s="186" t="str">
        <f t="shared" si="63"/>
        <v/>
      </c>
      <c r="C741" s="187" t="str">
        <f t="shared" si="64"/>
        <v/>
      </c>
      <c r="D741" s="190"/>
      <c r="E741" s="189"/>
      <c r="F741" s="189" t="str">
        <f t="shared" si="65"/>
        <v/>
      </c>
      <c r="G741" s="189" t="str">
        <f t="shared" si="66"/>
        <v/>
      </c>
      <c r="H741" s="189" t="str">
        <f t="shared" si="67"/>
        <v/>
      </c>
    </row>
    <row r="742" spans="1:8">
      <c r="A742" s="185" t="str">
        <f t="shared" si="62"/>
        <v/>
      </c>
      <c r="B742" s="186" t="str">
        <f t="shared" si="63"/>
        <v/>
      </c>
      <c r="C742" s="187" t="str">
        <f t="shared" si="64"/>
        <v/>
      </c>
      <c r="D742" s="190"/>
      <c r="E742" s="189"/>
      <c r="F742" s="189" t="str">
        <f t="shared" si="65"/>
        <v/>
      </c>
      <c r="G742" s="189" t="str">
        <f t="shared" si="66"/>
        <v/>
      </c>
      <c r="H742" s="189" t="str">
        <f t="shared" si="67"/>
        <v/>
      </c>
    </row>
    <row r="743" spans="1:8">
      <c r="A743" s="185" t="str">
        <f t="shared" si="62"/>
        <v/>
      </c>
      <c r="B743" s="186" t="str">
        <f t="shared" si="63"/>
        <v/>
      </c>
      <c r="C743" s="187" t="str">
        <f t="shared" si="64"/>
        <v/>
      </c>
      <c r="D743" s="190"/>
      <c r="E743" s="189"/>
      <c r="F743" s="189" t="str">
        <f t="shared" si="65"/>
        <v/>
      </c>
      <c r="G743" s="189" t="str">
        <f t="shared" si="66"/>
        <v/>
      </c>
      <c r="H743" s="189" t="str">
        <f t="shared" si="67"/>
        <v/>
      </c>
    </row>
    <row r="744" spans="1:8">
      <c r="A744" s="185" t="str">
        <f t="shared" si="62"/>
        <v/>
      </c>
      <c r="B744" s="186" t="str">
        <f t="shared" si="63"/>
        <v/>
      </c>
      <c r="C744" s="187" t="str">
        <f t="shared" si="64"/>
        <v/>
      </c>
      <c r="D744" s="190"/>
      <c r="E744" s="189"/>
      <c r="F744" s="189" t="str">
        <f t="shared" si="65"/>
        <v/>
      </c>
      <c r="G744" s="189" t="str">
        <f t="shared" si="66"/>
        <v/>
      </c>
      <c r="H744" s="189" t="str">
        <f t="shared" si="67"/>
        <v/>
      </c>
    </row>
    <row r="745" spans="1:8">
      <c r="A745" s="185" t="str">
        <f t="shared" si="62"/>
        <v/>
      </c>
      <c r="B745" s="186" t="str">
        <f t="shared" si="63"/>
        <v/>
      </c>
      <c r="C745" s="187" t="str">
        <f t="shared" si="64"/>
        <v/>
      </c>
      <c r="D745" s="190"/>
      <c r="E745" s="189"/>
      <c r="F745" s="189" t="str">
        <f t="shared" si="65"/>
        <v/>
      </c>
      <c r="G745" s="189" t="str">
        <f t="shared" si="66"/>
        <v/>
      </c>
      <c r="H745" s="189" t="str">
        <f t="shared" si="67"/>
        <v/>
      </c>
    </row>
    <row r="746" spans="1:8">
      <c r="A746" s="185" t="str">
        <f t="shared" si="62"/>
        <v/>
      </c>
      <c r="B746" s="186" t="str">
        <f t="shared" si="63"/>
        <v/>
      </c>
      <c r="C746" s="187" t="str">
        <f t="shared" si="64"/>
        <v/>
      </c>
      <c r="D746" s="190"/>
      <c r="E746" s="189"/>
      <c r="F746" s="189" t="str">
        <f t="shared" si="65"/>
        <v/>
      </c>
      <c r="G746" s="189" t="str">
        <f t="shared" si="66"/>
        <v/>
      </c>
      <c r="H746" s="189" t="str">
        <f t="shared" si="67"/>
        <v/>
      </c>
    </row>
    <row r="747" spans="1:8">
      <c r="A747" s="185" t="str">
        <f t="shared" si="62"/>
        <v/>
      </c>
      <c r="B747" s="186" t="str">
        <f t="shared" si="63"/>
        <v/>
      </c>
      <c r="C747" s="187" t="str">
        <f t="shared" si="64"/>
        <v/>
      </c>
      <c r="D747" s="190"/>
      <c r="E747" s="189"/>
      <c r="F747" s="189" t="str">
        <f t="shared" si="65"/>
        <v/>
      </c>
      <c r="G747" s="189" t="str">
        <f t="shared" si="66"/>
        <v/>
      </c>
      <c r="H747" s="189" t="str">
        <f t="shared" si="67"/>
        <v/>
      </c>
    </row>
    <row r="748" spans="1:8">
      <c r="A748" s="185" t="str">
        <f t="shared" si="62"/>
        <v/>
      </c>
      <c r="B748" s="186" t="str">
        <f t="shared" si="63"/>
        <v/>
      </c>
      <c r="C748" s="187" t="str">
        <f t="shared" si="64"/>
        <v/>
      </c>
      <c r="D748" s="190"/>
      <c r="E748" s="189"/>
      <c r="F748" s="189" t="str">
        <f t="shared" si="65"/>
        <v/>
      </c>
      <c r="G748" s="189" t="str">
        <f t="shared" si="66"/>
        <v/>
      </c>
      <c r="H748" s="189" t="str">
        <f t="shared" si="67"/>
        <v/>
      </c>
    </row>
    <row r="749" spans="1:8">
      <c r="A749" s="185" t="str">
        <f t="shared" si="62"/>
        <v/>
      </c>
      <c r="B749" s="186" t="str">
        <f t="shared" si="63"/>
        <v/>
      </c>
      <c r="C749" s="187" t="str">
        <f t="shared" si="64"/>
        <v/>
      </c>
      <c r="D749" s="190"/>
      <c r="E749" s="189"/>
      <c r="F749" s="189" t="str">
        <f t="shared" si="65"/>
        <v/>
      </c>
      <c r="G749" s="189" t="str">
        <f t="shared" si="66"/>
        <v/>
      </c>
      <c r="H749" s="189" t="str">
        <f t="shared" si="67"/>
        <v/>
      </c>
    </row>
    <row r="750" spans="1:8">
      <c r="A750" s="185" t="str">
        <f t="shared" si="62"/>
        <v/>
      </c>
      <c r="B750" s="186" t="str">
        <f t="shared" si="63"/>
        <v/>
      </c>
      <c r="C750" s="187" t="str">
        <f t="shared" si="64"/>
        <v/>
      </c>
      <c r="D750" s="190"/>
      <c r="E750" s="189"/>
      <c r="F750" s="189" t="str">
        <f t="shared" si="65"/>
        <v/>
      </c>
      <c r="G750" s="189" t="str">
        <f t="shared" si="66"/>
        <v/>
      </c>
      <c r="H750" s="189" t="str">
        <f t="shared" si="67"/>
        <v/>
      </c>
    </row>
    <row r="751" spans="1:8">
      <c r="A751" s="185" t="str">
        <f t="shared" si="62"/>
        <v/>
      </c>
      <c r="B751" s="186" t="str">
        <f t="shared" si="63"/>
        <v/>
      </c>
      <c r="C751" s="187" t="str">
        <f t="shared" si="64"/>
        <v/>
      </c>
      <c r="D751" s="190"/>
      <c r="E751" s="189"/>
      <c r="F751" s="189" t="str">
        <f t="shared" si="65"/>
        <v/>
      </c>
      <c r="G751" s="189" t="str">
        <f t="shared" si="66"/>
        <v/>
      </c>
      <c r="H751" s="189" t="str">
        <f t="shared" si="67"/>
        <v/>
      </c>
    </row>
    <row r="752" spans="1:8">
      <c r="A752" s="185" t="str">
        <f t="shared" si="62"/>
        <v/>
      </c>
      <c r="B752" s="186" t="str">
        <f t="shared" si="63"/>
        <v/>
      </c>
      <c r="C752" s="187" t="str">
        <f t="shared" si="64"/>
        <v/>
      </c>
      <c r="D752" s="190"/>
      <c r="E752" s="189"/>
      <c r="F752" s="189" t="str">
        <f t="shared" si="65"/>
        <v/>
      </c>
      <c r="G752" s="189" t="str">
        <f t="shared" si="66"/>
        <v/>
      </c>
      <c r="H752" s="189" t="str">
        <f t="shared" si="67"/>
        <v/>
      </c>
    </row>
    <row r="753" spans="1:8">
      <c r="A753" s="185" t="str">
        <f t="shared" si="62"/>
        <v/>
      </c>
      <c r="B753" s="186" t="str">
        <f t="shared" si="63"/>
        <v/>
      </c>
      <c r="C753" s="187" t="str">
        <f t="shared" si="64"/>
        <v/>
      </c>
      <c r="D753" s="190"/>
      <c r="E753" s="189"/>
      <c r="F753" s="189" t="str">
        <f t="shared" si="65"/>
        <v/>
      </c>
      <c r="G753" s="189" t="str">
        <f t="shared" si="66"/>
        <v/>
      </c>
      <c r="H753" s="189" t="str">
        <f t="shared" si="67"/>
        <v/>
      </c>
    </row>
    <row r="754" spans="1:8">
      <c r="A754" s="185" t="str">
        <f t="shared" si="62"/>
        <v/>
      </c>
      <c r="B754" s="186" t="str">
        <f t="shared" si="63"/>
        <v/>
      </c>
      <c r="C754" s="187" t="str">
        <f t="shared" si="64"/>
        <v/>
      </c>
      <c r="D754" s="190"/>
      <c r="E754" s="189"/>
      <c r="F754" s="189" t="str">
        <f t="shared" si="65"/>
        <v/>
      </c>
      <c r="G754" s="189" t="str">
        <f t="shared" si="66"/>
        <v/>
      </c>
      <c r="H754" s="189" t="str">
        <f t="shared" si="67"/>
        <v/>
      </c>
    </row>
    <row r="755" spans="1:8">
      <c r="A755" s="185" t="str">
        <f t="shared" si="62"/>
        <v/>
      </c>
      <c r="B755" s="186" t="str">
        <f t="shared" si="63"/>
        <v/>
      </c>
      <c r="C755" s="187" t="str">
        <f t="shared" si="64"/>
        <v/>
      </c>
      <c r="D755" s="190"/>
      <c r="E755" s="189"/>
      <c r="F755" s="189" t="str">
        <f t="shared" si="65"/>
        <v/>
      </c>
      <c r="G755" s="189" t="str">
        <f t="shared" si="66"/>
        <v/>
      </c>
      <c r="H755" s="189" t="str">
        <f t="shared" si="67"/>
        <v/>
      </c>
    </row>
    <row r="756" spans="1:8">
      <c r="A756" s="185" t="str">
        <f t="shared" si="62"/>
        <v/>
      </c>
      <c r="B756" s="186" t="str">
        <f t="shared" si="63"/>
        <v/>
      </c>
      <c r="C756" s="187" t="str">
        <f t="shared" si="64"/>
        <v/>
      </c>
      <c r="D756" s="190"/>
      <c r="E756" s="189"/>
      <c r="F756" s="189" t="str">
        <f t="shared" si="65"/>
        <v/>
      </c>
      <c r="G756" s="189" t="str">
        <f t="shared" si="66"/>
        <v/>
      </c>
      <c r="H756" s="189" t="str">
        <f t="shared" si="67"/>
        <v/>
      </c>
    </row>
    <row r="757" spans="1:8">
      <c r="A757" s="185" t="str">
        <f t="shared" si="62"/>
        <v/>
      </c>
      <c r="B757" s="186" t="str">
        <f t="shared" si="63"/>
        <v/>
      </c>
      <c r="C757" s="187" t="str">
        <f t="shared" si="64"/>
        <v/>
      </c>
      <c r="D757" s="190"/>
      <c r="E757" s="189"/>
      <c r="F757" s="189" t="str">
        <f t="shared" si="65"/>
        <v/>
      </c>
      <c r="G757" s="189" t="str">
        <f t="shared" si="66"/>
        <v/>
      </c>
      <c r="H757" s="189" t="str">
        <f t="shared" si="67"/>
        <v/>
      </c>
    </row>
    <row r="758" spans="1:8">
      <c r="A758" s="185" t="str">
        <f t="shared" si="62"/>
        <v/>
      </c>
      <c r="B758" s="186" t="str">
        <f t="shared" si="63"/>
        <v/>
      </c>
      <c r="C758" s="187" t="str">
        <f t="shared" si="64"/>
        <v/>
      </c>
      <c r="D758" s="190"/>
      <c r="E758" s="189"/>
      <c r="F758" s="189" t="str">
        <f t="shared" si="65"/>
        <v/>
      </c>
      <c r="G758" s="189" t="str">
        <f t="shared" si="66"/>
        <v/>
      </c>
      <c r="H758" s="189" t="str">
        <f t="shared" si="67"/>
        <v/>
      </c>
    </row>
    <row r="759" spans="1:8">
      <c r="A759" s="185" t="str">
        <f t="shared" si="62"/>
        <v/>
      </c>
      <c r="B759" s="186" t="str">
        <f t="shared" si="63"/>
        <v/>
      </c>
      <c r="C759" s="187" t="str">
        <f t="shared" si="64"/>
        <v/>
      </c>
      <c r="D759" s="190"/>
      <c r="E759" s="189"/>
      <c r="F759" s="189" t="str">
        <f t="shared" si="65"/>
        <v/>
      </c>
      <c r="G759" s="189" t="str">
        <f t="shared" si="66"/>
        <v/>
      </c>
      <c r="H759" s="189" t="str">
        <f t="shared" si="67"/>
        <v/>
      </c>
    </row>
    <row r="760" spans="1:8">
      <c r="A760" s="185" t="str">
        <f t="shared" si="62"/>
        <v/>
      </c>
      <c r="B760" s="186" t="str">
        <f t="shared" si="63"/>
        <v/>
      </c>
      <c r="C760" s="187" t="str">
        <f t="shared" si="64"/>
        <v/>
      </c>
      <c r="D760" s="190"/>
      <c r="E760" s="189"/>
      <c r="F760" s="189" t="str">
        <f t="shared" si="65"/>
        <v/>
      </c>
      <c r="G760" s="189" t="str">
        <f t="shared" si="66"/>
        <v/>
      </c>
      <c r="H760" s="189" t="str">
        <f t="shared" si="67"/>
        <v/>
      </c>
    </row>
    <row r="761" spans="1:8">
      <c r="A761" s="185" t="str">
        <f t="shared" si="62"/>
        <v/>
      </c>
      <c r="B761" s="186" t="str">
        <f t="shared" si="63"/>
        <v/>
      </c>
      <c r="C761" s="187" t="str">
        <f t="shared" si="64"/>
        <v/>
      </c>
      <c r="D761" s="190"/>
      <c r="E761" s="189"/>
      <c r="F761" s="189" t="str">
        <f t="shared" si="65"/>
        <v/>
      </c>
      <c r="G761" s="189" t="str">
        <f t="shared" si="66"/>
        <v/>
      </c>
      <c r="H761" s="189" t="str">
        <f t="shared" si="67"/>
        <v/>
      </c>
    </row>
    <row r="762" spans="1:8">
      <c r="A762" s="185" t="str">
        <f t="shared" si="62"/>
        <v/>
      </c>
      <c r="B762" s="186" t="str">
        <f t="shared" si="63"/>
        <v/>
      </c>
      <c r="C762" s="187" t="str">
        <f t="shared" si="64"/>
        <v/>
      </c>
      <c r="D762" s="190"/>
      <c r="E762" s="189"/>
      <c r="F762" s="189" t="str">
        <f t="shared" si="65"/>
        <v/>
      </c>
      <c r="G762" s="189" t="str">
        <f t="shared" si="66"/>
        <v/>
      </c>
      <c r="H762" s="189" t="str">
        <f t="shared" si="67"/>
        <v/>
      </c>
    </row>
    <row r="763" spans="1:8">
      <c r="A763" s="185" t="str">
        <f t="shared" si="62"/>
        <v/>
      </c>
      <c r="B763" s="186" t="str">
        <f t="shared" si="63"/>
        <v/>
      </c>
      <c r="C763" s="187" t="str">
        <f t="shared" si="64"/>
        <v/>
      </c>
      <c r="D763" s="190"/>
      <c r="E763" s="189"/>
      <c r="F763" s="189" t="str">
        <f t="shared" si="65"/>
        <v/>
      </c>
      <c r="G763" s="189" t="str">
        <f t="shared" si="66"/>
        <v/>
      </c>
      <c r="H763" s="189" t="str">
        <f t="shared" si="67"/>
        <v/>
      </c>
    </row>
    <row r="764" spans="1:8">
      <c r="A764" s="185" t="str">
        <f t="shared" si="62"/>
        <v/>
      </c>
      <c r="B764" s="186" t="str">
        <f t="shared" si="63"/>
        <v/>
      </c>
      <c r="C764" s="187" t="str">
        <f t="shared" si="64"/>
        <v/>
      </c>
      <c r="D764" s="190"/>
      <c r="E764" s="189"/>
      <c r="F764" s="189" t="str">
        <f t="shared" si="65"/>
        <v/>
      </c>
      <c r="G764" s="189" t="str">
        <f t="shared" si="66"/>
        <v/>
      </c>
      <c r="H764" s="189" t="str">
        <f t="shared" si="67"/>
        <v/>
      </c>
    </row>
    <row r="765" spans="1:8">
      <c r="A765" s="185" t="str">
        <f t="shared" ref="A765:A828" si="68">IF(H764="","",IF(roundOpt,IF(OR(A764&gt;=nper,ROUND(H764,2)&lt;=0),"",A764+1),IF(OR(A764&gt;=nper,H764&lt;=0),"",A764+1)))</f>
        <v/>
      </c>
      <c r="B765" s="186" t="str">
        <f t="shared" ref="B765:B828" si="69">IF(A765="","",IF(OR(periods_per_year=26,periods_per_year=52),IF(periods_per_year=26,IF(A765=1,fpdate,B764+14),IF(periods_per_year=52,IF(A765=1,fpdate,B764+7),"n/a")),IF(periods_per_year=24,DATE(YEAR(fpdate),MONTH(fpdate)+(A765-1)/2+IF(AND(DAY(fpdate)&gt;=15,MOD(A765,2)=0),1,0),IF(MOD(A765,2)=0,IF(DAY(fpdate)&gt;=15,DAY(fpdate)-14,DAY(fpdate)+14),DAY(fpdate))),IF(DAY(DATE(YEAR(fpdate),MONTH(fpdate)+(A765-1)*months_per_period,DAY(fpdate)))&lt;&gt;DAY(fpdate),DATE(YEAR(fpdate),MONTH(fpdate)+(A765-1)*months_per_period+1,0),DATE(YEAR(fpdate),MONTH(fpdate)+(A765-1)*months_per_period,DAY(fpdate))))))</f>
        <v/>
      </c>
      <c r="C765" s="187" t="str">
        <f t="shared" ref="C765:C828" si="70">IF(A765="","",IF(roundOpt,IF(OR(A765=nper,payment&gt;ROUND((1+rate)*H764,2)),ROUND((1+rate)*H764,2),payment),IF(OR(A765=nper,payment&gt;(1+rate)*H764),(1+rate)*H764,payment)))</f>
        <v/>
      </c>
      <c r="D765" s="190"/>
      <c r="E765" s="189"/>
      <c r="F765" s="189" t="str">
        <f t="shared" ref="F765:F828" si="71">IF(A765="","",IF(AND(A765=1,pmtType=1),0,IF(roundOpt,ROUND(rate*H764,2),rate*H764)))</f>
        <v/>
      </c>
      <c r="G765" s="189" t="str">
        <f t="shared" ref="G765:G828" si="72">IF(A765="","",C765-F765+D765)</f>
        <v/>
      </c>
      <c r="H765" s="189" t="str">
        <f t="shared" ref="H765:H828" si="73">IF(A765="","",H764-G765)</f>
        <v/>
      </c>
    </row>
    <row r="766" spans="1:8">
      <c r="A766" s="185" t="str">
        <f t="shared" si="68"/>
        <v/>
      </c>
      <c r="B766" s="186" t="str">
        <f t="shared" si="69"/>
        <v/>
      </c>
      <c r="C766" s="187" t="str">
        <f t="shared" si="70"/>
        <v/>
      </c>
      <c r="D766" s="190"/>
      <c r="E766" s="189"/>
      <c r="F766" s="189" t="str">
        <f t="shared" si="71"/>
        <v/>
      </c>
      <c r="G766" s="189" t="str">
        <f t="shared" si="72"/>
        <v/>
      </c>
      <c r="H766" s="189" t="str">
        <f t="shared" si="73"/>
        <v/>
      </c>
    </row>
    <row r="767" spans="1:8">
      <c r="A767" s="185" t="str">
        <f t="shared" si="68"/>
        <v/>
      </c>
      <c r="B767" s="186" t="str">
        <f t="shared" si="69"/>
        <v/>
      </c>
      <c r="C767" s="187" t="str">
        <f t="shared" si="70"/>
        <v/>
      </c>
      <c r="D767" s="190"/>
      <c r="E767" s="189"/>
      <c r="F767" s="189" t="str">
        <f t="shared" si="71"/>
        <v/>
      </c>
      <c r="G767" s="189" t="str">
        <f t="shared" si="72"/>
        <v/>
      </c>
      <c r="H767" s="189" t="str">
        <f t="shared" si="73"/>
        <v/>
      </c>
    </row>
    <row r="768" spans="1:8">
      <c r="A768" s="185" t="str">
        <f t="shared" si="68"/>
        <v/>
      </c>
      <c r="B768" s="186" t="str">
        <f t="shared" si="69"/>
        <v/>
      </c>
      <c r="C768" s="187" t="str">
        <f t="shared" si="70"/>
        <v/>
      </c>
      <c r="D768" s="190"/>
      <c r="E768" s="189"/>
      <c r="F768" s="189" t="str">
        <f t="shared" si="71"/>
        <v/>
      </c>
      <c r="G768" s="189" t="str">
        <f t="shared" si="72"/>
        <v/>
      </c>
      <c r="H768" s="189" t="str">
        <f t="shared" si="73"/>
        <v/>
      </c>
    </row>
    <row r="769" spans="1:8">
      <c r="A769" s="185" t="str">
        <f t="shared" si="68"/>
        <v/>
      </c>
      <c r="B769" s="186" t="str">
        <f t="shared" si="69"/>
        <v/>
      </c>
      <c r="C769" s="187" t="str">
        <f t="shared" si="70"/>
        <v/>
      </c>
      <c r="D769" s="190"/>
      <c r="E769" s="189"/>
      <c r="F769" s="189" t="str">
        <f t="shared" si="71"/>
        <v/>
      </c>
      <c r="G769" s="189" t="str">
        <f t="shared" si="72"/>
        <v/>
      </c>
      <c r="H769" s="189" t="str">
        <f t="shared" si="73"/>
        <v/>
      </c>
    </row>
    <row r="770" spans="1:8">
      <c r="A770" s="185" t="str">
        <f t="shared" si="68"/>
        <v/>
      </c>
      <c r="B770" s="186" t="str">
        <f t="shared" si="69"/>
        <v/>
      </c>
      <c r="C770" s="187" t="str">
        <f t="shared" si="70"/>
        <v/>
      </c>
      <c r="D770" s="190"/>
      <c r="E770" s="189"/>
      <c r="F770" s="189" t="str">
        <f t="shared" si="71"/>
        <v/>
      </c>
      <c r="G770" s="189" t="str">
        <f t="shared" si="72"/>
        <v/>
      </c>
      <c r="H770" s="189" t="str">
        <f t="shared" si="73"/>
        <v/>
      </c>
    </row>
    <row r="771" spans="1:8">
      <c r="A771" s="185" t="str">
        <f t="shared" si="68"/>
        <v/>
      </c>
      <c r="B771" s="186" t="str">
        <f t="shared" si="69"/>
        <v/>
      </c>
      <c r="C771" s="187" t="str">
        <f t="shared" si="70"/>
        <v/>
      </c>
      <c r="D771" s="190"/>
      <c r="E771" s="189"/>
      <c r="F771" s="189" t="str">
        <f t="shared" si="71"/>
        <v/>
      </c>
      <c r="G771" s="189" t="str">
        <f t="shared" si="72"/>
        <v/>
      </c>
      <c r="H771" s="189" t="str">
        <f t="shared" si="73"/>
        <v/>
      </c>
    </row>
    <row r="772" spans="1:8">
      <c r="A772" s="185" t="str">
        <f t="shared" si="68"/>
        <v/>
      </c>
      <c r="B772" s="186" t="str">
        <f t="shared" si="69"/>
        <v/>
      </c>
      <c r="C772" s="187" t="str">
        <f t="shared" si="70"/>
        <v/>
      </c>
      <c r="D772" s="190"/>
      <c r="E772" s="189"/>
      <c r="F772" s="189" t="str">
        <f t="shared" si="71"/>
        <v/>
      </c>
      <c r="G772" s="189" t="str">
        <f t="shared" si="72"/>
        <v/>
      </c>
      <c r="H772" s="189" t="str">
        <f t="shared" si="73"/>
        <v/>
      </c>
    </row>
    <row r="773" spans="1:8">
      <c r="A773" s="185" t="str">
        <f t="shared" si="68"/>
        <v/>
      </c>
      <c r="B773" s="186" t="str">
        <f t="shared" si="69"/>
        <v/>
      </c>
      <c r="C773" s="187" t="str">
        <f t="shared" si="70"/>
        <v/>
      </c>
      <c r="D773" s="190"/>
      <c r="E773" s="189"/>
      <c r="F773" s="189" t="str">
        <f t="shared" si="71"/>
        <v/>
      </c>
      <c r="G773" s="189" t="str">
        <f t="shared" si="72"/>
        <v/>
      </c>
      <c r="H773" s="189" t="str">
        <f t="shared" si="73"/>
        <v/>
      </c>
    </row>
    <row r="774" spans="1:8">
      <c r="A774" s="185" t="str">
        <f t="shared" si="68"/>
        <v/>
      </c>
      <c r="B774" s="186" t="str">
        <f t="shared" si="69"/>
        <v/>
      </c>
      <c r="C774" s="187" t="str">
        <f t="shared" si="70"/>
        <v/>
      </c>
      <c r="D774" s="190"/>
      <c r="E774" s="189"/>
      <c r="F774" s="189" t="str">
        <f t="shared" si="71"/>
        <v/>
      </c>
      <c r="G774" s="189" t="str">
        <f t="shared" si="72"/>
        <v/>
      </c>
      <c r="H774" s="189" t="str">
        <f t="shared" si="73"/>
        <v/>
      </c>
    </row>
    <row r="775" spans="1:8">
      <c r="A775" s="185" t="str">
        <f t="shared" si="68"/>
        <v/>
      </c>
      <c r="B775" s="186" t="str">
        <f t="shared" si="69"/>
        <v/>
      </c>
      <c r="C775" s="187" t="str">
        <f t="shared" si="70"/>
        <v/>
      </c>
      <c r="D775" s="190"/>
      <c r="E775" s="189"/>
      <c r="F775" s="189" t="str">
        <f t="shared" si="71"/>
        <v/>
      </c>
      <c r="G775" s="189" t="str">
        <f t="shared" si="72"/>
        <v/>
      </c>
      <c r="H775" s="189" t="str">
        <f t="shared" si="73"/>
        <v/>
      </c>
    </row>
    <row r="776" spans="1:8">
      <c r="A776" s="185" t="str">
        <f t="shared" si="68"/>
        <v/>
      </c>
      <c r="B776" s="186" t="str">
        <f t="shared" si="69"/>
        <v/>
      </c>
      <c r="C776" s="187" t="str">
        <f t="shared" si="70"/>
        <v/>
      </c>
      <c r="D776" s="190"/>
      <c r="E776" s="189"/>
      <c r="F776" s="189" t="str">
        <f t="shared" si="71"/>
        <v/>
      </c>
      <c r="G776" s="189" t="str">
        <f t="shared" si="72"/>
        <v/>
      </c>
      <c r="H776" s="189" t="str">
        <f t="shared" si="73"/>
        <v/>
      </c>
    </row>
    <row r="777" spans="1:8">
      <c r="A777" s="185" t="str">
        <f t="shared" si="68"/>
        <v/>
      </c>
      <c r="B777" s="186" t="str">
        <f t="shared" si="69"/>
        <v/>
      </c>
      <c r="C777" s="187" t="str">
        <f t="shared" si="70"/>
        <v/>
      </c>
      <c r="D777" s="190"/>
      <c r="E777" s="189"/>
      <c r="F777" s="189" t="str">
        <f t="shared" si="71"/>
        <v/>
      </c>
      <c r="G777" s="189" t="str">
        <f t="shared" si="72"/>
        <v/>
      </c>
      <c r="H777" s="189" t="str">
        <f t="shared" si="73"/>
        <v/>
      </c>
    </row>
    <row r="778" spans="1:8">
      <c r="A778" s="185" t="str">
        <f t="shared" si="68"/>
        <v/>
      </c>
      <c r="B778" s="186" t="str">
        <f t="shared" si="69"/>
        <v/>
      </c>
      <c r="C778" s="187" t="str">
        <f t="shared" si="70"/>
        <v/>
      </c>
      <c r="D778" s="190"/>
      <c r="E778" s="189"/>
      <c r="F778" s="189" t="str">
        <f t="shared" si="71"/>
        <v/>
      </c>
      <c r="G778" s="189" t="str">
        <f t="shared" si="72"/>
        <v/>
      </c>
      <c r="H778" s="189" t="str">
        <f t="shared" si="73"/>
        <v/>
      </c>
    </row>
    <row r="779" spans="1:8">
      <c r="A779" s="185" t="str">
        <f t="shared" si="68"/>
        <v/>
      </c>
      <c r="B779" s="186" t="str">
        <f t="shared" si="69"/>
        <v/>
      </c>
      <c r="C779" s="187" t="str">
        <f t="shared" si="70"/>
        <v/>
      </c>
      <c r="D779" s="190"/>
      <c r="E779" s="189"/>
      <c r="F779" s="189" t="str">
        <f t="shared" si="71"/>
        <v/>
      </c>
      <c r="G779" s="189" t="str">
        <f t="shared" si="72"/>
        <v/>
      </c>
      <c r="H779" s="189" t="str">
        <f t="shared" si="73"/>
        <v/>
      </c>
    </row>
    <row r="780" spans="1:8">
      <c r="A780" s="185" t="str">
        <f t="shared" si="68"/>
        <v/>
      </c>
      <c r="B780" s="186" t="str">
        <f t="shared" si="69"/>
        <v/>
      </c>
      <c r="C780" s="187" t="str">
        <f t="shared" si="70"/>
        <v/>
      </c>
      <c r="D780" s="190"/>
      <c r="E780" s="189"/>
      <c r="F780" s="189" t="str">
        <f t="shared" si="71"/>
        <v/>
      </c>
      <c r="G780" s="189" t="str">
        <f t="shared" si="72"/>
        <v/>
      </c>
      <c r="H780" s="189" t="str">
        <f t="shared" si="73"/>
        <v/>
      </c>
    </row>
    <row r="781" spans="1:8">
      <c r="A781" s="185" t="str">
        <f t="shared" si="68"/>
        <v/>
      </c>
      <c r="B781" s="186" t="str">
        <f t="shared" si="69"/>
        <v/>
      </c>
      <c r="C781" s="187" t="str">
        <f t="shared" si="70"/>
        <v/>
      </c>
      <c r="D781" s="190"/>
      <c r="E781" s="189"/>
      <c r="F781" s="189" t="str">
        <f t="shared" si="71"/>
        <v/>
      </c>
      <c r="G781" s="189" t="str">
        <f t="shared" si="72"/>
        <v/>
      </c>
      <c r="H781" s="189" t="str">
        <f t="shared" si="73"/>
        <v/>
      </c>
    </row>
    <row r="782" spans="1:8">
      <c r="A782" s="185" t="str">
        <f t="shared" si="68"/>
        <v/>
      </c>
      <c r="B782" s="186" t="str">
        <f t="shared" si="69"/>
        <v/>
      </c>
      <c r="C782" s="187" t="str">
        <f t="shared" si="70"/>
        <v/>
      </c>
      <c r="D782" s="190"/>
      <c r="E782" s="189"/>
      <c r="F782" s="189" t="str">
        <f t="shared" si="71"/>
        <v/>
      </c>
      <c r="G782" s="189" t="str">
        <f t="shared" si="72"/>
        <v/>
      </c>
      <c r="H782" s="189" t="str">
        <f t="shared" si="73"/>
        <v/>
      </c>
    </row>
    <row r="783" spans="1:8">
      <c r="A783" s="185" t="str">
        <f t="shared" si="68"/>
        <v/>
      </c>
      <c r="B783" s="186" t="str">
        <f t="shared" si="69"/>
        <v/>
      </c>
      <c r="C783" s="187" t="str">
        <f t="shared" si="70"/>
        <v/>
      </c>
      <c r="D783" s="190"/>
      <c r="E783" s="189"/>
      <c r="F783" s="189" t="str">
        <f t="shared" si="71"/>
        <v/>
      </c>
      <c r="G783" s="189" t="str">
        <f t="shared" si="72"/>
        <v/>
      </c>
      <c r="H783" s="189" t="str">
        <f t="shared" si="73"/>
        <v/>
      </c>
    </row>
    <row r="784" spans="1:8">
      <c r="A784" s="185" t="str">
        <f t="shared" si="68"/>
        <v/>
      </c>
      <c r="B784" s="186" t="str">
        <f t="shared" si="69"/>
        <v/>
      </c>
      <c r="C784" s="187" t="str">
        <f t="shared" si="70"/>
        <v/>
      </c>
      <c r="D784" s="190"/>
      <c r="E784" s="189"/>
      <c r="F784" s="189" t="str">
        <f t="shared" si="71"/>
        <v/>
      </c>
      <c r="G784" s="189" t="str">
        <f t="shared" si="72"/>
        <v/>
      </c>
      <c r="H784" s="189" t="str">
        <f t="shared" si="73"/>
        <v/>
      </c>
    </row>
    <row r="785" spans="1:8">
      <c r="A785" s="185" t="str">
        <f t="shared" si="68"/>
        <v/>
      </c>
      <c r="B785" s="186" t="str">
        <f t="shared" si="69"/>
        <v/>
      </c>
      <c r="C785" s="187" t="str">
        <f t="shared" si="70"/>
        <v/>
      </c>
      <c r="D785" s="190"/>
      <c r="E785" s="189"/>
      <c r="F785" s="189" t="str">
        <f t="shared" si="71"/>
        <v/>
      </c>
      <c r="G785" s="189" t="str">
        <f t="shared" si="72"/>
        <v/>
      </c>
      <c r="H785" s="189" t="str">
        <f t="shared" si="73"/>
        <v/>
      </c>
    </row>
    <row r="786" spans="1:8">
      <c r="A786" s="185" t="str">
        <f t="shared" si="68"/>
        <v/>
      </c>
      <c r="B786" s="186" t="str">
        <f t="shared" si="69"/>
        <v/>
      </c>
      <c r="C786" s="187" t="str">
        <f t="shared" si="70"/>
        <v/>
      </c>
      <c r="D786" s="190"/>
      <c r="E786" s="189"/>
      <c r="F786" s="189" t="str">
        <f t="shared" si="71"/>
        <v/>
      </c>
      <c r="G786" s="189" t="str">
        <f t="shared" si="72"/>
        <v/>
      </c>
      <c r="H786" s="189" t="str">
        <f t="shared" si="73"/>
        <v/>
      </c>
    </row>
    <row r="787" spans="1:8">
      <c r="A787" s="185" t="str">
        <f t="shared" si="68"/>
        <v/>
      </c>
      <c r="B787" s="186" t="str">
        <f t="shared" si="69"/>
        <v/>
      </c>
      <c r="C787" s="187" t="str">
        <f t="shared" si="70"/>
        <v/>
      </c>
      <c r="D787" s="190"/>
      <c r="E787" s="189"/>
      <c r="F787" s="189" t="str">
        <f t="shared" si="71"/>
        <v/>
      </c>
      <c r="G787" s="189" t="str">
        <f t="shared" si="72"/>
        <v/>
      </c>
      <c r="H787" s="189" t="str">
        <f t="shared" si="73"/>
        <v/>
      </c>
    </row>
    <row r="788" spans="1:8">
      <c r="A788" s="185" t="str">
        <f t="shared" si="68"/>
        <v/>
      </c>
      <c r="B788" s="186" t="str">
        <f t="shared" si="69"/>
        <v/>
      </c>
      <c r="C788" s="187" t="str">
        <f t="shared" si="70"/>
        <v/>
      </c>
      <c r="D788" s="190"/>
      <c r="E788" s="189"/>
      <c r="F788" s="189" t="str">
        <f t="shared" si="71"/>
        <v/>
      </c>
      <c r="G788" s="189" t="str">
        <f t="shared" si="72"/>
        <v/>
      </c>
      <c r="H788" s="189" t="str">
        <f t="shared" si="73"/>
        <v/>
      </c>
    </row>
    <row r="789" spans="1:8">
      <c r="A789" s="185" t="str">
        <f t="shared" si="68"/>
        <v/>
      </c>
      <c r="B789" s="186" t="str">
        <f t="shared" si="69"/>
        <v/>
      </c>
      <c r="C789" s="187" t="str">
        <f t="shared" si="70"/>
        <v/>
      </c>
      <c r="D789" s="190"/>
      <c r="E789" s="189"/>
      <c r="F789" s="189" t="str">
        <f t="shared" si="71"/>
        <v/>
      </c>
      <c r="G789" s="189" t="str">
        <f t="shared" si="72"/>
        <v/>
      </c>
      <c r="H789" s="189" t="str">
        <f t="shared" si="73"/>
        <v/>
      </c>
    </row>
    <row r="790" spans="1:8">
      <c r="A790" s="185" t="str">
        <f t="shared" si="68"/>
        <v/>
      </c>
      <c r="B790" s="186" t="str">
        <f t="shared" si="69"/>
        <v/>
      </c>
      <c r="C790" s="187" t="str">
        <f t="shared" si="70"/>
        <v/>
      </c>
      <c r="D790" s="190"/>
      <c r="E790" s="189"/>
      <c r="F790" s="189" t="str">
        <f t="shared" si="71"/>
        <v/>
      </c>
      <c r="G790" s="189" t="str">
        <f t="shared" si="72"/>
        <v/>
      </c>
      <c r="H790" s="189" t="str">
        <f t="shared" si="73"/>
        <v/>
      </c>
    </row>
    <row r="791" spans="1:8">
      <c r="A791" s="185" t="str">
        <f t="shared" si="68"/>
        <v/>
      </c>
      <c r="B791" s="186" t="str">
        <f t="shared" si="69"/>
        <v/>
      </c>
      <c r="C791" s="187" t="str">
        <f t="shared" si="70"/>
        <v/>
      </c>
      <c r="D791" s="190"/>
      <c r="E791" s="189"/>
      <c r="F791" s="189" t="str">
        <f t="shared" si="71"/>
        <v/>
      </c>
      <c r="G791" s="189" t="str">
        <f t="shared" si="72"/>
        <v/>
      </c>
      <c r="H791" s="189" t="str">
        <f t="shared" si="73"/>
        <v/>
      </c>
    </row>
    <row r="792" spans="1:8">
      <c r="A792" s="185" t="str">
        <f t="shared" si="68"/>
        <v/>
      </c>
      <c r="B792" s="186" t="str">
        <f t="shared" si="69"/>
        <v/>
      </c>
      <c r="C792" s="187" t="str">
        <f t="shared" si="70"/>
        <v/>
      </c>
      <c r="D792" s="190"/>
      <c r="E792" s="189"/>
      <c r="F792" s="189" t="str">
        <f t="shared" si="71"/>
        <v/>
      </c>
      <c r="G792" s="189" t="str">
        <f t="shared" si="72"/>
        <v/>
      </c>
      <c r="H792" s="189" t="str">
        <f t="shared" si="73"/>
        <v/>
      </c>
    </row>
    <row r="793" spans="1:8">
      <c r="A793" s="185" t="str">
        <f t="shared" si="68"/>
        <v/>
      </c>
      <c r="B793" s="186" t="str">
        <f t="shared" si="69"/>
        <v/>
      </c>
      <c r="C793" s="187" t="str">
        <f t="shared" si="70"/>
        <v/>
      </c>
      <c r="D793" s="190"/>
      <c r="E793" s="189"/>
      <c r="F793" s="189" t="str">
        <f t="shared" si="71"/>
        <v/>
      </c>
      <c r="G793" s="189" t="str">
        <f t="shared" si="72"/>
        <v/>
      </c>
      <c r="H793" s="189" t="str">
        <f t="shared" si="73"/>
        <v/>
      </c>
    </row>
    <row r="794" spans="1:8">
      <c r="A794" s="185" t="str">
        <f t="shared" si="68"/>
        <v/>
      </c>
      <c r="B794" s="186" t="str">
        <f t="shared" si="69"/>
        <v/>
      </c>
      <c r="C794" s="187" t="str">
        <f t="shared" si="70"/>
        <v/>
      </c>
      <c r="D794" s="190"/>
      <c r="E794" s="189"/>
      <c r="F794" s="189" t="str">
        <f t="shared" si="71"/>
        <v/>
      </c>
      <c r="G794" s="189" t="str">
        <f t="shared" si="72"/>
        <v/>
      </c>
      <c r="H794" s="189" t="str">
        <f t="shared" si="73"/>
        <v/>
      </c>
    </row>
    <row r="795" spans="1:8">
      <c r="A795" s="185" t="str">
        <f t="shared" si="68"/>
        <v/>
      </c>
      <c r="B795" s="186" t="str">
        <f t="shared" si="69"/>
        <v/>
      </c>
      <c r="C795" s="187" t="str">
        <f t="shared" si="70"/>
        <v/>
      </c>
      <c r="D795" s="190"/>
      <c r="E795" s="189"/>
      <c r="F795" s="189" t="str">
        <f t="shared" si="71"/>
        <v/>
      </c>
      <c r="G795" s="189" t="str">
        <f t="shared" si="72"/>
        <v/>
      </c>
      <c r="H795" s="189" t="str">
        <f t="shared" si="73"/>
        <v/>
      </c>
    </row>
    <row r="796" spans="1:8">
      <c r="A796" s="185" t="str">
        <f t="shared" si="68"/>
        <v/>
      </c>
      <c r="B796" s="186" t="str">
        <f t="shared" si="69"/>
        <v/>
      </c>
      <c r="C796" s="187" t="str">
        <f t="shared" si="70"/>
        <v/>
      </c>
      <c r="D796" s="190"/>
      <c r="E796" s="189"/>
      <c r="F796" s="189" t="str">
        <f t="shared" si="71"/>
        <v/>
      </c>
      <c r="G796" s="189" t="str">
        <f t="shared" si="72"/>
        <v/>
      </c>
      <c r="H796" s="189" t="str">
        <f t="shared" si="73"/>
        <v/>
      </c>
    </row>
    <row r="797" spans="1:8">
      <c r="A797" s="185" t="str">
        <f t="shared" si="68"/>
        <v/>
      </c>
      <c r="B797" s="186" t="str">
        <f t="shared" si="69"/>
        <v/>
      </c>
      <c r="C797" s="187" t="str">
        <f t="shared" si="70"/>
        <v/>
      </c>
      <c r="D797" s="190"/>
      <c r="E797" s="189"/>
      <c r="F797" s="189" t="str">
        <f t="shared" si="71"/>
        <v/>
      </c>
      <c r="G797" s="189" t="str">
        <f t="shared" si="72"/>
        <v/>
      </c>
      <c r="H797" s="189" t="str">
        <f t="shared" si="73"/>
        <v/>
      </c>
    </row>
    <row r="798" spans="1:8">
      <c r="A798" s="185" t="str">
        <f t="shared" si="68"/>
        <v/>
      </c>
      <c r="B798" s="186" t="str">
        <f t="shared" si="69"/>
        <v/>
      </c>
      <c r="C798" s="187" t="str">
        <f t="shared" si="70"/>
        <v/>
      </c>
      <c r="D798" s="190"/>
      <c r="E798" s="189"/>
      <c r="F798" s="189" t="str">
        <f t="shared" si="71"/>
        <v/>
      </c>
      <c r="G798" s="189" t="str">
        <f t="shared" si="72"/>
        <v/>
      </c>
      <c r="H798" s="189" t="str">
        <f t="shared" si="73"/>
        <v/>
      </c>
    </row>
    <row r="799" spans="1:8">
      <c r="A799" s="185" t="str">
        <f t="shared" si="68"/>
        <v/>
      </c>
      <c r="B799" s="186" t="str">
        <f t="shared" si="69"/>
        <v/>
      </c>
      <c r="C799" s="187" t="str">
        <f t="shared" si="70"/>
        <v/>
      </c>
      <c r="D799" s="190"/>
      <c r="E799" s="189"/>
      <c r="F799" s="189" t="str">
        <f t="shared" si="71"/>
        <v/>
      </c>
      <c r="G799" s="189" t="str">
        <f t="shared" si="72"/>
        <v/>
      </c>
      <c r="H799" s="189" t="str">
        <f t="shared" si="73"/>
        <v/>
      </c>
    </row>
    <row r="800" spans="1:8">
      <c r="A800" s="185" t="str">
        <f t="shared" si="68"/>
        <v/>
      </c>
      <c r="B800" s="186" t="str">
        <f t="shared" si="69"/>
        <v/>
      </c>
      <c r="C800" s="187" t="str">
        <f t="shared" si="70"/>
        <v/>
      </c>
      <c r="D800" s="190"/>
      <c r="E800" s="189"/>
      <c r="F800" s="189" t="str">
        <f t="shared" si="71"/>
        <v/>
      </c>
      <c r="G800" s="189" t="str">
        <f t="shared" si="72"/>
        <v/>
      </c>
      <c r="H800" s="189" t="str">
        <f t="shared" si="73"/>
        <v/>
      </c>
    </row>
    <row r="801" spans="1:8">
      <c r="A801" s="185" t="str">
        <f t="shared" si="68"/>
        <v/>
      </c>
      <c r="B801" s="186" t="str">
        <f t="shared" si="69"/>
        <v/>
      </c>
      <c r="C801" s="187" t="str">
        <f t="shared" si="70"/>
        <v/>
      </c>
      <c r="D801" s="190"/>
      <c r="E801" s="189"/>
      <c r="F801" s="189" t="str">
        <f t="shared" si="71"/>
        <v/>
      </c>
      <c r="G801" s="189" t="str">
        <f t="shared" si="72"/>
        <v/>
      </c>
      <c r="H801" s="189" t="str">
        <f t="shared" si="73"/>
        <v/>
      </c>
    </row>
    <row r="802" spans="1:8">
      <c r="A802" s="185" t="str">
        <f t="shared" si="68"/>
        <v/>
      </c>
      <c r="B802" s="186" t="str">
        <f t="shared" si="69"/>
        <v/>
      </c>
      <c r="C802" s="187" t="str">
        <f t="shared" si="70"/>
        <v/>
      </c>
      <c r="D802" s="190"/>
      <c r="E802" s="189"/>
      <c r="F802" s="189" t="str">
        <f t="shared" si="71"/>
        <v/>
      </c>
      <c r="G802" s="189" t="str">
        <f t="shared" si="72"/>
        <v/>
      </c>
      <c r="H802" s="189" t="str">
        <f t="shared" si="73"/>
        <v/>
      </c>
    </row>
    <row r="803" spans="1:8">
      <c r="A803" s="185" t="str">
        <f t="shared" si="68"/>
        <v/>
      </c>
      <c r="B803" s="186" t="str">
        <f t="shared" si="69"/>
        <v/>
      </c>
      <c r="C803" s="187" t="str">
        <f t="shared" si="70"/>
        <v/>
      </c>
      <c r="D803" s="190"/>
      <c r="E803" s="189"/>
      <c r="F803" s="189" t="str">
        <f t="shared" si="71"/>
        <v/>
      </c>
      <c r="G803" s="189" t="str">
        <f t="shared" si="72"/>
        <v/>
      </c>
      <c r="H803" s="189" t="str">
        <f t="shared" si="73"/>
        <v/>
      </c>
    </row>
    <row r="804" spans="1:8">
      <c r="A804" s="185" t="str">
        <f t="shared" si="68"/>
        <v/>
      </c>
      <c r="B804" s="186" t="str">
        <f t="shared" si="69"/>
        <v/>
      </c>
      <c r="C804" s="187" t="str">
        <f t="shared" si="70"/>
        <v/>
      </c>
      <c r="D804" s="190"/>
      <c r="E804" s="189"/>
      <c r="F804" s="189" t="str">
        <f t="shared" si="71"/>
        <v/>
      </c>
      <c r="G804" s="189" t="str">
        <f t="shared" si="72"/>
        <v/>
      </c>
      <c r="H804" s="189" t="str">
        <f t="shared" si="73"/>
        <v/>
      </c>
    </row>
    <row r="805" spans="1:8">
      <c r="A805" s="185" t="str">
        <f t="shared" si="68"/>
        <v/>
      </c>
      <c r="B805" s="186" t="str">
        <f t="shared" si="69"/>
        <v/>
      </c>
      <c r="C805" s="187" t="str">
        <f t="shared" si="70"/>
        <v/>
      </c>
      <c r="D805" s="190"/>
      <c r="E805" s="189"/>
      <c r="F805" s="189" t="str">
        <f t="shared" si="71"/>
        <v/>
      </c>
      <c r="G805" s="189" t="str">
        <f t="shared" si="72"/>
        <v/>
      </c>
      <c r="H805" s="189" t="str">
        <f t="shared" si="73"/>
        <v/>
      </c>
    </row>
    <row r="806" spans="1:8">
      <c r="A806" s="185" t="str">
        <f t="shared" si="68"/>
        <v/>
      </c>
      <c r="B806" s="186" t="str">
        <f t="shared" si="69"/>
        <v/>
      </c>
      <c r="C806" s="187" t="str">
        <f t="shared" si="70"/>
        <v/>
      </c>
      <c r="D806" s="190"/>
      <c r="E806" s="189"/>
      <c r="F806" s="189" t="str">
        <f t="shared" si="71"/>
        <v/>
      </c>
      <c r="G806" s="189" t="str">
        <f t="shared" si="72"/>
        <v/>
      </c>
      <c r="H806" s="189" t="str">
        <f t="shared" si="73"/>
        <v/>
      </c>
    </row>
    <row r="807" spans="1:8">
      <c r="A807" s="185" t="str">
        <f t="shared" si="68"/>
        <v/>
      </c>
      <c r="B807" s="186" t="str">
        <f t="shared" si="69"/>
        <v/>
      </c>
      <c r="C807" s="187" t="str">
        <f t="shared" si="70"/>
        <v/>
      </c>
      <c r="D807" s="190"/>
      <c r="E807" s="189"/>
      <c r="F807" s="189" t="str">
        <f t="shared" si="71"/>
        <v/>
      </c>
      <c r="G807" s="189" t="str">
        <f t="shared" si="72"/>
        <v/>
      </c>
      <c r="H807" s="189" t="str">
        <f t="shared" si="73"/>
        <v/>
      </c>
    </row>
    <row r="808" spans="1:8">
      <c r="A808" s="185" t="str">
        <f t="shared" si="68"/>
        <v/>
      </c>
      <c r="B808" s="186" t="str">
        <f t="shared" si="69"/>
        <v/>
      </c>
      <c r="C808" s="187" t="str">
        <f t="shared" si="70"/>
        <v/>
      </c>
      <c r="D808" s="190"/>
      <c r="E808" s="189"/>
      <c r="F808" s="189" t="str">
        <f t="shared" si="71"/>
        <v/>
      </c>
      <c r="G808" s="189" t="str">
        <f t="shared" si="72"/>
        <v/>
      </c>
      <c r="H808" s="189" t="str">
        <f t="shared" si="73"/>
        <v/>
      </c>
    </row>
    <row r="809" spans="1:8">
      <c r="A809" s="185" t="str">
        <f t="shared" si="68"/>
        <v/>
      </c>
      <c r="B809" s="186" t="str">
        <f t="shared" si="69"/>
        <v/>
      </c>
      <c r="C809" s="187" t="str">
        <f t="shared" si="70"/>
        <v/>
      </c>
      <c r="D809" s="190"/>
      <c r="E809" s="189"/>
      <c r="F809" s="189" t="str">
        <f t="shared" si="71"/>
        <v/>
      </c>
      <c r="G809" s="189" t="str">
        <f t="shared" si="72"/>
        <v/>
      </c>
      <c r="H809" s="189" t="str">
        <f t="shared" si="73"/>
        <v/>
      </c>
    </row>
    <row r="810" spans="1:8">
      <c r="A810" s="185" t="str">
        <f t="shared" si="68"/>
        <v/>
      </c>
      <c r="B810" s="186" t="str">
        <f t="shared" si="69"/>
        <v/>
      </c>
      <c r="C810" s="187" t="str">
        <f t="shared" si="70"/>
        <v/>
      </c>
      <c r="D810" s="190"/>
      <c r="E810" s="189"/>
      <c r="F810" s="189" t="str">
        <f t="shared" si="71"/>
        <v/>
      </c>
      <c r="G810" s="189" t="str">
        <f t="shared" si="72"/>
        <v/>
      </c>
      <c r="H810" s="189" t="str">
        <f t="shared" si="73"/>
        <v/>
      </c>
    </row>
    <row r="811" spans="1:8">
      <c r="A811" s="185" t="str">
        <f t="shared" si="68"/>
        <v/>
      </c>
      <c r="B811" s="186" t="str">
        <f t="shared" si="69"/>
        <v/>
      </c>
      <c r="C811" s="187" t="str">
        <f t="shared" si="70"/>
        <v/>
      </c>
      <c r="D811" s="190"/>
      <c r="E811" s="189"/>
      <c r="F811" s="189" t="str">
        <f t="shared" si="71"/>
        <v/>
      </c>
      <c r="G811" s="189" t="str">
        <f t="shared" si="72"/>
        <v/>
      </c>
      <c r="H811" s="189" t="str">
        <f t="shared" si="73"/>
        <v/>
      </c>
    </row>
    <row r="812" spans="1:8">
      <c r="A812" s="185" t="str">
        <f t="shared" si="68"/>
        <v/>
      </c>
      <c r="B812" s="186" t="str">
        <f t="shared" si="69"/>
        <v/>
      </c>
      <c r="C812" s="187" t="str">
        <f t="shared" si="70"/>
        <v/>
      </c>
      <c r="D812" s="190"/>
      <c r="E812" s="189"/>
      <c r="F812" s="189" t="str">
        <f t="shared" si="71"/>
        <v/>
      </c>
      <c r="G812" s="189" t="str">
        <f t="shared" si="72"/>
        <v/>
      </c>
      <c r="H812" s="189" t="str">
        <f t="shared" si="73"/>
        <v/>
      </c>
    </row>
    <row r="813" spans="1:8">
      <c r="A813" s="185" t="str">
        <f t="shared" si="68"/>
        <v/>
      </c>
      <c r="B813" s="186" t="str">
        <f t="shared" si="69"/>
        <v/>
      </c>
      <c r="C813" s="187" t="str">
        <f t="shared" si="70"/>
        <v/>
      </c>
      <c r="D813" s="190"/>
      <c r="E813" s="189"/>
      <c r="F813" s="189" t="str">
        <f t="shared" si="71"/>
        <v/>
      </c>
      <c r="G813" s="189" t="str">
        <f t="shared" si="72"/>
        <v/>
      </c>
      <c r="H813" s="189" t="str">
        <f t="shared" si="73"/>
        <v/>
      </c>
    </row>
    <row r="814" spans="1:8">
      <c r="A814" s="185" t="str">
        <f t="shared" si="68"/>
        <v/>
      </c>
      <c r="B814" s="186" t="str">
        <f t="shared" si="69"/>
        <v/>
      </c>
      <c r="C814" s="187" t="str">
        <f t="shared" si="70"/>
        <v/>
      </c>
      <c r="D814" s="190"/>
      <c r="E814" s="189"/>
      <c r="F814" s="189" t="str">
        <f t="shared" si="71"/>
        <v/>
      </c>
      <c r="G814" s="189" t="str">
        <f t="shared" si="72"/>
        <v/>
      </c>
      <c r="H814" s="189" t="str">
        <f t="shared" si="73"/>
        <v/>
      </c>
    </row>
    <row r="815" spans="1:8">
      <c r="A815" s="185" t="str">
        <f t="shared" si="68"/>
        <v/>
      </c>
      <c r="B815" s="186" t="str">
        <f t="shared" si="69"/>
        <v/>
      </c>
      <c r="C815" s="187" t="str">
        <f t="shared" si="70"/>
        <v/>
      </c>
      <c r="D815" s="190"/>
      <c r="E815" s="189"/>
      <c r="F815" s="189" t="str">
        <f t="shared" si="71"/>
        <v/>
      </c>
      <c r="G815" s="189" t="str">
        <f t="shared" si="72"/>
        <v/>
      </c>
      <c r="H815" s="189" t="str">
        <f t="shared" si="73"/>
        <v/>
      </c>
    </row>
    <row r="816" spans="1:8">
      <c r="A816" s="185" t="str">
        <f t="shared" si="68"/>
        <v/>
      </c>
      <c r="B816" s="186" t="str">
        <f t="shared" si="69"/>
        <v/>
      </c>
      <c r="C816" s="187" t="str">
        <f t="shared" si="70"/>
        <v/>
      </c>
      <c r="D816" s="190"/>
      <c r="E816" s="189"/>
      <c r="F816" s="189" t="str">
        <f t="shared" si="71"/>
        <v/>
      </c>
      <c r="G816" s="189" t="str">
        <f t="shared" si="72"/>
        <v/>
      </c>
      <c r="H816" s="189" t="str">
        <f t="shared" si="73"/>
        <v/>
      </c>
    </row>
    <row r="817" spans="1:8">
      <c r="A817" s="185" t="str">
        <f t="shared" si="68"/>
        <v/>
      </c>
      <c r="B817" s="186" t="str">
        <f t="shared" si="69"/>
        <v/>
      </c>
      <c r="C817" s="187" t="str">
        <f t="shared" si="70"/>
        <v/>
      </c>
      <c r="D817" s="190"/>
      <c r="E817" s="189"/>
      <c r="F817" s="189" t="str">
        <f t="shared" si="71"/>
        <v/>
      </c>
      <c r="G817" s="189" t="str">
        <f t="shared" si="72"/>
        <v/>
      </c>
      <c r="H817" s="189" t="str">
        <f t="shared" si="73"/>
        <v/>
      </c>
    </row>
    <row r="818" spans="1:8">
      <c r="A818" s="185" t="str">
        <f t="shared" si="68"/>
        <v/>
      </c>
      <c r="B818" s="186" t="str">
        <f t="shared" si="69"/>
        <v/>
      </c>
      <c r="C818" s="187" t="str">
        <f t="shared" si="70"/>
        <v/>
      </c>
      <c r="D818" s="190"/>
      <c r="E818" s="189"/>
      <c r="F818" s="189" t="str">
        <f t="shared" si="71"/>
        <v/>
      </c>
      <c r="G818" s="189" t="str">
        <f t="shared" si="72"/>
        <v/>
      </c>
      <c r="H818" s="189" t="str">
        <f t="shared" si="73"/>
        <v/>
      </c>
    </row>
    <row r="819" spans="1:8">
      <c r="A819" s="185" t="str">
        <f t="shared" si="68"/>
        <v/>
      </c>
      <c r="B819" s="186" t="str">
        <f t="shared" si="69"/>
        <v/>
      </c>
      <c r="C819" s="187" t="str">
        <f t="shared" si="70"/>
        <v/>
      </c>
      <c r="D819" s="190"/>
      <c r="E819" s="189"/>
      <c r="F819" s="189" t="str">
        <f t="shared" si="71"/>
        <v/>
      </c>
      <c r="G819" s="189" t="str">
        <f t="shared" si="72"/>
        <v/>
      </c>
      <c r="H819" s="189" t="str">
        <f t="shared" si="73"/>
        <v/>
      </c>
    </row>
    <row r="820" spans="1:8">
      <c r="A820" s="185" t="str">
        <f t="shared" si="68"/>
        <v/>
      </c>
      <c r="B820" s="186" t="str">
        <f t="shared" si="69"/>
        <v/>
      </c>
      <c r="C820" s="187" t="str">
        <f t="shared" si="70"/>
        <v/>
      </c>
      <c r="D820" s="190"/>
      <c r="E820" s="189"/>
      <c r="F820" s="189" t="str">
        <f t="shared" si="71"/>
        <v/>
      </c>
      <c r="G820" s="189" t="str">
        <f t="shared" si="72"/>
        <v/>
      </c>
      <c r="H820" s="189" t="str">
        <f t="shared" si="73"/>
        <v/>
      </c>
    </row>
    <row r="821" spans="1:8">
      <c r="A821" s="185" t="str">
        <f t="shared" si="68"/>
        <v/>
      </c>
      <c r="B821" s="186" t="str">
        <f t="shared" si="69"/>
        <v/>
      </c>
      <c r="C821" s="187" t="str">
        <f t="shared" si="70"/>
        <v/>
      </c>
      <c r="D821" s="190"/>
      <c r="E821" s="189"/>
      <c r="F821" s="189" t="str">
        <f t="shared" si="71"/>
        <v/>
      </c>
      <c r="G821" s="189" t="str">
        <f t="shared" si="72"/>
        <v/>
      </c>
      <c r="H821" s="189" t="str">
        <f t="shared" si="73"/>
        <v/>
      </c>
    </row>
    <row r="822" spans="1:8">
      <c r="A822" s="185" t="str">
        <f t="shared" si="68"/>
        <v/>
      </c>
      <c r="B822" s="186" t="str">
        <f t="shared" si="69"/>
        <v/>
      </c>
      <c r="C822" s="187" t="str">
        <f t="shared" si="70"/>
        <v/>
      </c>
      <c r="D822" s="190"/>
      <c r="E822" s="189"/>
      <c r="F822" s="189" t="str">
        <f t="shared" si="71"/>
        <v/>
      </c>
      <c r="G822" s="189" t="str">
        <f t="shared" si="72"/>
        <v/>
      </c>
      <c r="H822" s="189" t="str">
        <f t="shared" si="73"/>
        <v/>
      </c>
    </row>
    <row r="823" spans="1:8">
      <c r="A823" s="185" t="str">
        <f t="shared" si="68"/>
        <v/>
      </c>
      <c r="B823" s="186" t="str">
        <f t="shared" si="69"/>
        <v/>
      </c>
      <c r="C823" s="187" t="str">
        <f t="shared" si="70"/>
        <v/>
      </c>
      <c r="D823" s="190"/>
      <c r="E823" s="189"/>
      <c r="F823" s="189" t="str">
        <f t="shared" si="71"/>
        <v/>
      </c>
      <c r="G823" s="189" t="str">
        <f t="shared" si="72"/>
        <v/>
      </c>
      <c r="H823" s="189" t="str">
        <f t="shared" si="73"/>
        <v/>
      </c>
    </row>
    <row r="824" spans="1:8">
      <c r="A824" s="185" t="str">
        <f t="shared" si="68"/>
        <v/>
      </c>
      <c r="B824" s="186" t="str">
        <f t="shared" si="69"/>
        <v/>
      </c>
      <c r="C824" s="187" t="str">
        <f t="shared" si="70"/>
        <v/>
      </c>
      <c r="D824" s="190"/>
      <c r="E824" s="189"/>
      <c r="F824" s="189" t="str">
        <f t="shared" si="71"/>
        <v/>
      </c>
      <c r="G824" s="189" t="str">
        <f t="shared" si="72"/>
        <v/>
      </c>
      <c r="H824" s="189" t="str">
        <f t="shared" si="73"/>
        <v/>
      </c>
    </row>
    <row r="825" spans="1:8">
      <c r="A825" s="185" t="str">
        <f t="shared" si="68"/>
        <v/>
      </c>
      <c r="B825" s="186" t="str">
        <f t="shared" si="69"/>
        <v/>
      </c>
      <c r="C825" s="187" t="str">
        <f t="shared" si="70"/>
        <v/>
      </c>
      <c r="D825" s="190"/>
      <c r="E825" s="189"/>
      <c r="F825" s="189" t="str">
        <f t="shared" si="71"/>
        <v/>
      </c>
      <c r="G825" s="189" t="str">
        <f t="shared" si="72"/>
        <v/>
      </c>
      <c r="H825" s="189" t="str">
        <f t="shared" si="73"/>
        <v/>
      </c>
    </row>
    <row r="826" spans="1:8">
      <c r="A826" s="185" t="str">
        <f t="shared" si="68"/>
        <v/>
      </c>
      <c r="B826" s="186" t="str">
        <f t="shared" si="69"/>
        <v/>
      </c>
      <c r="C826" s="187" t="str">
        <f t="shared" si="70"/>
        <v/>
      </c>
      <c r="D826" s="190"/>
      <c r="E826" s="189"/>
      <c r="F826" s="189" t="str">
        <f t="shared" si="71"/>
        <v/>
      </c>
      <c r="G826" s="189" t="str">
        <f t="shared" si="72"/>
        <v/>
      </c>
      <c r="H826" s="189" t="str">
        <f t="shared" si="73"/>
        <v/>
      </c>
    </row>
    <row r="827" spans="1:8">
      <c r="A827" s="185" t="str">
        <f t="shared" si="68"/>
        <v/>
      </c>
      <c r="B827" s="186" t="str">
        <f t="shared" si="69"/>
        <v/>
      </c>
      <c r="C827" s="187" t="str">
        <f t="shared" si="70"/>
        <v/>
      </c>
      <c r="D827" s="190"/>
      <c r="E827" s="189"/>
      <c r="F827" s="189" t="str">
        <f t="shared" si="71"/>
        <v/>
      </c>
      <c r="G827" s="189" t="str">
        <f t="shared" si="72"/>
        <v/>
      </c>
      <c r="H827" s="189" t="str">
        <f t="shared" si="73"/>
        <v/>
      </c>
    </row>
    <row r="828" spans="1:8">
      <c r="A828" s="185" t="str">
        <f t="shared" si="68"/>
        <v/>
      </c>
      <c r="B828" s="186" t="str">
        <f t="shared" si="69"/>
        <v/>
      </c>
      <c r="C828" s="187" t="str">
        <f t="shared" si="70"/>
        <v/>
      </c>
      <c r="D828" s="190"/>
      <c r="E828" s="189"/>
      <c r="F828" s="189" t="str">
        <f t="shared" si="71"/>
        <v/>
      </c>
      <c r="G828" s="189" t="str">
        <f t="shared" si="72"/>
        <v/>
      </c>
      <c r="H828" s="189" t="str">
        <f t="shared" si="73"/>
        <v/>
      </c>
    </row>
    <row r="829" spans="1:8">
      <c r="A829" s="185" t="str">
        <f t="shared" ref="A829:A840" si="74">IF(H828="","",IF(roundOpt,IF(OR(A828&gt;=nper,ROUND(H828,2)&lt;=0),"",A828+1),IF(OR(A828&gt;=nper,H828&lt;=0),"",A828+1)))</f>
        <v/>
      </c>
      <c r="B829" s="186" t="str">
        <f t="shared" ref="B829:B840" si="75">IF(A829="","",IF(OR(periods_per_year=26,periods_per_year=52),IF(periods_per_year=26,IF(A829=1,fpdate,B828+14),IF(periods_per_year=52,IF(A829=1,fpdate,B828+7),"n/a")),IF(periods_per_year=24,DATE(YEAR(fpdate),MONTH(fpdate)+(A829-1)/2+IF(AND(DAY(fpdate)&gt;=15,MOD(A829,2)=0),1,0),IF(MOD(A829,2)=0,IF(DAY(fpdate)&gt;=15,DAY(fpdate)-14,DAY(fpdate)+14),DAY(fpdate))),IF(DAY(DATE(YEAR(fpdate),MONTH(fpdate)+(A829-1)*months_per_period,DAY(fpdate)))&lt;&gt;DAY(fpdate),DATE(YEAR(fpdate),MONTH(fpdate)+(A829-1)*months_per_period+1,0),DATE(YEAR(fpdate),MONTH(fpdate)+(A829-1)*months_per_period,DAY(fpdate))))))</f>
        <v/>
      </c>
      <c r="C829" s="187" t="str">
        <f t="shared" ref="C829:C840" si="76">IF(A829="","",IF(roundOpt,IF(OR(A829=nper,payment&gt;ROUND((1+rate)*H828,2)),ROUND((1+rate)*H828,2),payment),IF(OR(A829=nper,payment&gt;(1+rate)*H828),(1+rate)*H828,payment)))</f>
        <v/>
      </c>
      <c r="D829" s="190"/>
      <c r="E829" s="189"/>
      <c r="F829" s="189" t="str">
        <f t="shared" ref="F829:F840" si="77">IF(A829="","",IF(AND(A829=1,pmtType=1),0,IF(roundOpt,ROUND(rate*H828,2),rate*H828)))</f>
        <v/>
      </c>
      <c r="G829" s="189" t="str">
        <f t="shared" ref="G829:G840" si="78">IF(A829="","",C829-F829+D829)</f>
        <v/>
      </c>
      <c r="H829" s="189" t="str">
        <f t="shared" ref="H829:H840" si="79">IF(A829="","",H828-G829)</f>
        <v/>
      </c>
    </row>
    <row r="830" spans="1:8">
      <c r="A830" s="185" t="str">
        <f t="shared" si="74"/>
        <v/>
      </c>
      <c r="B830" s="186" t="str">
        <f t="shared" si="75"/>
        <v/>
      </c>
      <c r="C830" s="187" t="str">
        <f t="shared" si="76"/>
        <v/>
      </c>
      <c r="D830" s="190"/>
      <c r="E830" s="189"/>
      <c r="F830" s="189" t="str">
        <f t="shared" si="77"/>
        <v/>
      </c>
      <c r="G830" s="189" t="str">
        <f t="shared" si="78"/>
        <v/>
      </c>
      <c r="H830" s="189" t="str">
        <f t="shared" si="79"/>
        <v/>
      </c>
    </row>
    <row r="831" spans="1:8">
      <c r="A831" s="185" t="str">
        <f t="shared" si="74"/>
        <v/>
      </c>
      <c r="B831" s="186" t="str">
        <f t="shared" si="75"/>
        <v/>
      </c>
      <c r="C831" s="187" t="str">
        <f t="shared" si="76"/>
        <v/>
      </c>
      <c r="D831" s="190"/>
      <c r="E831" s="189"/>
      <c r="F831" s="189" t="str">
        <f t="shared" si="77"/>
        <v/>
      </c>
      <c r="G831" s="189" t="str">
        <f t="shared" si="78"/>
        <v/>
      </c>
      <c r="H831" s="189" t="str">
        <f t="shared" si="79"/>
        <v/>
      </c>
    </row>
    <row r="832" spans="1:8">
      <c r="A832" s="185" t="str">
        <f t="shared" si="74"/>
        <v/>
      </c>
      <c r="B832" s="186" t="str">
        <f t="shared" si="75"/>
        <v/>
      </c>
      <c r="C832" s="187" t="str">
        <f t="shared" si="76"/>
        <v/>
      </c>
      <c r="D832" s="190"/>
      <c r="E832" s="189"/>
      <c r="F832" s="189" t="str">
        <f t="shared" si="77"/>
        <v/>
      </c>
      <c r="G832" s="189" t="str">
        <f t="shared" si="78"/>
        <v/>
      </c>
      <c r="H832" s="189" t="str">
        <f t="shared" si="79"/>
        <v/>
      </c>
    </row>
    <row r="833" spans="1:8">
      <c r="A833" s="185" t="str">
        <f t="shared" si="74"/>
        <v/>
      </c>
      <c r="B833" s="186" t="str">
        <f t="shared" si="75"/>
        <v/>
      </c>
      <c r="C833" s="187" t="str">
        <f t="shared" si="76"/>
        <v/>
      </c>
      <c r="D833" s="190"/>
      <c r="E833" s="189"/>
      <c r="F833" s="189" t="str">
        <f t="shared" si="77"/>
        <v/>
      </c>
      <c r="G833" s="189" t="str">
        <f t="shared" si="78"/>
        <v/>
      </c>
      <c r="H833" s="189" t="str">
        <f t="shared" si="79"/>
        <v/>
      </c>
    </row>
    <row r="834" spans="1:8">
      <c r="A834" s="185" t="str">
        <f t="shared" si="74"/>
        <v/>
      </c>
      <c r="B834" s="186" t="str">
        <f t="shared" si="75"/>
        <v/>
      </c>
      <c r="C834" s="187" t="str">
        <f t="shared" si="76"/>
        <v/>
      </c>
      <c r="D834" s="190"/>
      <c r="E834" s="189"/>
      <c r="F834" s="189" t="str">
        <f t="shared" si="77"/>
        <v/>
      </c>
      <c r="G834" s="189" t="str">
        <f t="shared" si="78"/>
        <v/>
      </c>
      <c r="H834" s="189" t="str">
        <f t="shared" si="79"/>
        <v/>
      </c>
    </row>
    <row r="835" spans="1:8">
      <c r="A835" s="185" t="str">
        <f t="shared" si="74"/>
        <v/>
      </c>
      <c r="B835" s="186" t="str">
        <f t="shared" si="75"/>
        <v/>
      </c>
      <c r="C835" s="187" t="str">
        <f t="shared" si="76"/>
        <v/>
      </c>
      <c r="D835" s="190"/>
      <c r="E835" s="189"/>
      <c r="F835" s="189" t="str">
        <f t="shared" si="77"/>
        <v/>
      </c>
      <c r="G835" s="189" t="str">
        <f t="shared" si="78"/>
        <v/>
      </c>
      <c r="H835" s="189" t="str">
        <f t="shared" si="79"/>
        <v/>
      </c>
    </row>
    <row r="836" spans="1:8">
      <c r="A836" s="185" t="str">
        <f t="shared" si="74"/>
        <v/>
      </c>
      <c r="B836" s="186" t="str">
        <f t="shared" si="75"/>
        <v/>
      </c>
      <c r="C836" s="187" t="str">
        <f t="shared" si="76"/>
        <v/>
      </c>
      <c r="D836" s="190"/>
      <c r="E836" s="189"/>
      <c r="F836" s="189" t="str">
        <f t="shared" si="77"/>
        <v/>
      </c>
      <c r="G836" s="189" t="str">
        <f t="shared" si="78"/>
        <v/>
      </c>
      <c r="H836" s="189" t="str">
        <f t="shared" si="79"/>
        <v/>
      </c>
    </row>
    <row r="837" spans="1:8">
      <c r="A837" s="185" t="str">
        <f t="shared" si="74"/>
        <v/>
      </c>
      <c r="B837" s="186" t="str">
        <f t="shared" si="75"/>
        <v/>
      </c>
      <c r="C837" s="187" t="str">
        <f t="shared" si="76"/>
        <v/>
      </c>
      <c r="D837" s="190"/>
      <c r="E837" s="189"/>
      <c r="F837" s="189" t="str">
        <f t="shared" si="77"/>
        <v/>
      </c>
      <c r="G837" s="189" t="str">
        <f t="shared" si="78"/>
        <v/>
      </c>
      <c r="H837" s="189" t="str">
        <f t="shared" si="79"/>
        <v/>
      </c>
    </row>
    <row r="838" spans="1:8">
      <c r="A838" s="185" t="str">
        <f t="shared" si="74"/>
        <v/>
      </c>
      <c r="B838" s="186" t="str">
        <f t="shared" si="75"/>
        <v/>
      </c>
      <c r="C838" s="187" t="str">
        <f t="shared" si="76"/>
        <v/>
      </c>
      <c r="D838" s="190"/>
      <c r="E838" s="189"/>
      <c r="F838" s="189" t="str">
        <f t="shared" si="77"/>
        <v/>
      </c>
      <c r="G838" s="189" t="str">
        <f t="shared" si="78"/>
        <v/>
      </c>
      <c r="H838" s="189" t="str">
        <f t="shared" si="79"/>
        <v/>
      </c>
    </row>
    <row r="839" spans="1:8">
      <c r="A839" s="185" t="str">
        <f t="shared" si="74"/>
        <v/>
      </c>
      <c r="B839" s="186" t="str">
        <f t="shared" si="75"/>
        <v/>
      </c>
      <c r="C839" s="187" t="str">
        <f t="shared" si="76"/>
        <v/>
      </c>
      <c r="D839" s="190"/>
      <c r="E839" s="189"/>
      <c r="F839" s="189" t="str">
        <f t="shared" si="77"/>
        <v/>
      </c>
      <c r="G839" s="189" t="str">
        <f t="shared" si="78"/>
        <v/>
      </c>
      <c r="H839" s="189" t="str">
        <f t="shared" si="79"/>
        <v/>
      </c>
    </row>
    <row r="840" spans="1:8">
      <c r="A840" s="185" t="str">
        <f t="shared" si="74"/>
        <v/>
      </c>
      <c r="B840" s="186" t="str">
        <f t="shared" si="75"/>
        <v/>
      </c>
      <c r="C840" s="187" t="str">
        <f t="shared" si="76"/>
        <v/>
      </c>
      <c r="D840" s="194"/>
      <c r="E840" s="189"/>
      <c r="F840" s="189" t="str">
        <f t="shared" si="77"/>
        <v/>
      </c>
      <c r="G840" s="189" t="str">
        <f t="shared" si="78"/>
        <v/>
      </c>
      <c r="H840" s="189" t="str">
        <f t="shared" si="79"/>
        <v/>
      </c>
    </row>
    <row r="841" spans="1:8">
      <c r="A841" s="195"/>
      <c r="B841" s="196"/>
      <c r="C841" s="196"/>
      <c r="D841" s="197" t="s">
        <v>82</v>
      </c>
      <c r="E841" s="197"/>
      <c r="F841" s="195"/>
      <c r="G841" s="195"/>
      <c r="H841" s="195"/>
    </row>
  </sheetData>
  <sheetProtection formatCells="0" formatColumns="0" formatRows="0"/>
  <mergeCells count="2">
    <mergeCell ref="J3:J6"/>
    <mergeCell ref="J8:J11"/>
  </mergeCells>
  <conditionalFormatting sqref="A61:H840">
    <cfRule type="expression" dxfId="1" priority="1" stopIfTrue="1">
      <formula>MOD($A61,periods_per_year)=0</formula>
    </cfRule>
  </conditionalFormatting>
  <conditionalFormatting sqref="D11">
    <cfRule type="expression" dxfId="0" priority="2" stopIfTrue="1">
      <formula>compound_period&gt;periods_per_year</formula>
    </cfRule>
  </conditionalFormatting>
  <dataValidations count="3">
    <dataValidation type="list" showInputMessage="1" showErrorMessage="1" sqref="D12">
      <formula1>"End of Period, Beginning of Period"</formula1>
    </dataValidation>
    <dataValidation type="list" showInputMessage="1" showErrorMessage="1" sqref="D13">
      <formula1>"On,Off"</formula1>
    </dataValidation>
    <dataValidation type="list" showInputMessage="1" showErrorMessage="1" sqref="D10:D11">
      <formula1>$L$6:$L$13</formula1>
    </dataValidation>
  </dataValidations>
  <printOptions horizontalCentered="1"/>
  <pageMargins left="0.5" right="0.5" top="0.75" bottom="0.75" header="0.5" footer="0.5"/>
  <pageSetup scale="66" fitToHeight="0" orientation="landscape" cellComments="asDisplayed" r:id="rId1"/>
  <headerFooter>
    <oddHeader>&amp;L&amp;F&amp;RPage &amp;P of &amp;N</oddHeader>
    <oddFooter>&amp;L&amp;A&amp;R&amp;D &amp;T</oddFooter>
    <firstFooter>&amp;R&amp;8Page &amp;P of &amp;N</first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3"/>
  <sheetViews>
    <sheetView zoomScaleNormal="100" zoomScaleSheetLayoutView="10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8" max="8" width="9.5546875" customWidth="1"/>
    <col min="9" max="9" width="9.109375" bestFit="1" customWidth="1"/>
    <col min="10" max="10" width="13.33203125" bestFit="1" customWidth="1"/>
    <col min="11" max="11" width="9.5546875" customWidth="1"/>
    <col min="12" max="12" width="15.33203125" style="283" bestFit="1" customWidth="1"/>
    <col min="13" max="13" width="11.5546875" bestFit="1" customWidth="1"/>
    <col min="14" max="14" width="12" style="283" bestFit="1" customWidth="1"/>
    <col min="15" max="15" width="9.109375" bestFit="1" customWidth="1"/>
    <col min="16" max="16" width="11.5546875" bestFit="1" customWidth="1"/>
    <col min="17" max="17" width="9.5546875" customWidth="1"/>
    <col min="18" max="18" width="9.109375" bestFit="1" customWidth="1"/>
    <col min="20" max="20" width="9.5546875" customWidth="1"/>
    <col min="21" max="21" width="9.109375" bestFit="1" customWidth="1"/>
    <col min="23" max="23" width="9.5546875" customWidth="1"/>
    <col min="24" max="24" width="9.109375" bestFit="1" customWidth="1"/>
    <col min="26" max="26" width="9.5546875" customWidth="1"/>
    <col min="27" max="27" width="9.109375" bestFit="1" customWidth="1"/>
    <col min="29" max="29" width="10.33203125" customWidth="1"/>
    <col min="30" max="30" width="9.109375" bestFit="1" customWidth="1"/>
    <col min="32" max="32" width="11" customWidth="1"/>
    <col min="33" max="33" width="12.6640625" customWidth="1"/>
    <col min="34" max="34" width="10.5546875" customWidth="1"/>
  </cols>
  <sheetData>
    <row r="1" spans="1:33" ht="15.6">
      <c r="A1" s="254" t="s">
        <v>149</v>
      </c>
      <c r="C1" s="29"/>
      <c r="D1" s="29"/>
      <c r="E1" s="29"/>
      <c r="F1" s="30"/>
      <c r="G1" s="31"/>
      <c r="H1" s="31"/>
      <c r="J1" t="s">
        <v>144</v>
      </c>
      <c r="M1" s="31"/>
      <c r="N1" s="276"/>
      <c r="O1" s="31"/>
      <c r="P1" s="276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3" ht="15.6">
      <c r="A2" s="32" t="s">
        <v>1</v>
      </c>
      <c r="B2" s="36">
        <v>2700000</v>
      </c>
      <c r="C2" s="33"/>
      <c r="D2" s="33"/>
      <c r="E2" s="33"/>
      <c r="F2" s="30"/>
      <c r="G2" s="31"/>
      <c r="H2" s="31"/>
      <c r="I2" s="31">
        <v>2019</v>
      </c>
      <c r="J2" s="276">
        <v>2700000</v>
      </c>
      <c r="K2" s="31"/>
      <c r="L2" s="276"/>
      <c r="M2" s="277"/>
      <c r="N2" s="276"/>
      <c r="O2" s="31"/>
      <c r="P2" s="277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15.6">
      <c r="A3" s="32" t="s">
        <v>2</v>
      </c>
      <c r="B3" s="64">
        <v>3.2500000000000001E-2</v>
      </c>
      <c r="C3" s="29"/>
      <c r="D3" s="29"/>
      <c r="E3" s="29"/>
      <c r="F3" s="30"/>
      <c r="G3" s="31"/>
      <c r="H3" s="31"/>
      <c r="I3" s="31">
        <v>2020</v>
      </c>
      <c r="J3" s="276">
        <v>2700000</v>
      </c>
      <c r="K3" s="31"/>
      <c r="L3" s="276"/>
      <c r="M3" s="277"/>
      <c r="N3" s="276"/>
      <c r="O3" s="31"/>
      <c r="P3" s="288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>
        <v>2021</v>
      </c>
      <c r="J4" s="276">
        <v>2700000</v>
      </c>
      <c r="K4" s="31"/>
      <c r="L4" s="276"/>
      <c r="M4" s="277"/>
      <c r="N4" s="276"/>
      <c r="O4" s="31"/>
      <c r="P4" s="288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>
        <v>2022</v>
      </c>
      <c r="J5" s="276">
        <v>2500000</v>
      </c>
      <c r="K5" s="31"/>
      <c r="L5" s="276"/>
      <c r="M5" s="277"/>
      <c r="N5" s="276"/>
      <c r="O5" s="31"/>
      <c r="P5" s="288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ht="15.6">
      <c r="A6" s="35"/>
      <c r="B6" s="37">
        <v>2700000</v>
      </c>
      <c r="C6" s="37"/>
      <c r="D6" s="37"/>
      <c r="E6" s="38"/>
      <c r="F6" s="39">
        <v>1</v>
      </c>
      <c r="G6" s="104">
        <v>2019</v>
      </c>
      <c r="H6" s="31"/>
      <c r="I6" s="31">
        <v>2023</v>
      </c>
      <c r="J6" s="276">
        <v>2500000</v>
      </c>
      <c r="K6" s="31"/>
      <c r="L6" s="276"/>
      <c r="M6" s="277"/>
      <c r="N6" s="276"/>
      <c r="O6" s="31"/>
      <c r="P6" s="288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15.6">
      <c r="A7" s="35"/>
      <c r="B7" s="29">
        <v>2700000</v>
      </c>
      <c r="C7" s="29">
        <v>97952.986414511048</v>
      </c>
      <c r="D7" s="29">
        <v>87750</v>
      </c>
      <c r="E7" s="29">
        <v>185702.98641451105</v>
      </c>
      <c r="F7" s="40">
        <v>1</v>
      </c>
      <c r="G7" s="59"/>
      <c r="H7" s="31"/>
      <c r="I7" s="31">
        <v>2024</v>
      </c>
      <c r="J7" s="276">
        <v>2500000</v>
      </c>
      <c r="K7" s="31"/>
      <c r="L7" s="276"/>
      <c r="M7" s="277"/>
      <c r="N7" s="276"/>
      <c r="O7" s="31"/>
      <c r="P7" s="288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ht="15.6">
      <c r="A8" s="35"/>
      <c r="B8" s="37">
        <v>2602047.0135854888</v>
      </c>
      <c r="C8" s="37"/>
      <c r="D8" s="37"/>
      <c r="E8" s="38"/>
      <c r="F8" s="39">
        <v>2</v>
      </c>
      <c r="G8" s="59">
        <v>2021</v>
      </c>
      <c r="H8" s="31"/>
      <c r="I8" s="31">
        <v>2025</v>
      </c>
      <c r="J8" s="276">
        <v>2625000</v>
      </c>
      <c r="K8" s="31"/>
      <c r="L8" s="276"/>
      <c r="M8" s="277"/>
      <c r="N8" s="276"/>
      <c r="O8" s="31"/>
      <c r="P8" s="288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ht="15.6">
      <c r="A9" s="29"/>
      <c r="B9" s="29">
        <v>2602047.0135854888</v>
      </c>
      <c r="C9" s="29">
        <v>101136.45847298266</v>
      </c>
      <c r="D9" s="29">
        <v>84566.527941528388</v>
      </c>
      <c r="E9" s="29">
        <v>185702.98641451105</v>
      </c>
      <c r="F9" s="40">
        <v>2</v>
      </c>
      <c r="G9" s="59"/>
      <c r="H9" s="31"/>
      <c r="I9" s="31">
        <v>2026</v>
      </c>
      <c r="J9" s="276">
        <v>2625000</v>
      </c>
      <c r="K9" s="31"/>
      <c r="L9" s="276"/>
      <c r="M9" s="277"/>
      <c r="N9" s="276"/>
      <c r="O9" s="31"/>
      <c r="P9" s="288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15.6">
      <c r="A10" s="35"/>
      <c r="B10" s="37">
        <v>2500910.5551125063</v>
      </c>
      <c r="C10" s="37"/>
      <c r="D10" s="37"/>
      <c r="E10" s="38"/>
      <c r="F10" s="39">
        <v>3</v>
      </c>
      <c r="G10" s="59">
        <v>2022</v>
      </c>
      <c r="H10" s="31"/>
      <c r="I10" s="31">
        <v>2027</v>
      </c>
      <c r="J10" s="276">
        <v>2625000</v>
      </c>
      <c r="K10" s="31"/>
      <c r="L10" s="276"/>
      <c r="M10" s="277"/>
      <c r="N10" s="276"/>
      <c r="O10" s="31"/>
      <c r="P10" s="288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ht="15.6">
      <c r="A11" s="35"/>
      <c r="B11" s="29">
        <v>2500910.5551125063</v>
      </c>
      <c r="C11" s="29">
        <v>104423.39337335459</v>
      </c>
      <c r="D11" s="29">
        <v>81279.593041156462</v>
      </c>
      <c r="E11" s="29">
        <v>185702.98641451105</v>
      </c>
      <c r="F11" s="40">
        <v>3</v>
      </c>
      <c r="G11" s="59"/>
      <c r="H11" s="31"/>
      <c r="I11" s="31">
        <v>2028</v>
      </c>
      <c r="J11" s="276">
        <v>2756250</v>
      </c>
      <c r="K11" s="31"/>
      <c r="L11" s="276"/>
      <c r="M11" s="277"/>
      <c r="N11" s="276"/>
      <c r="O11" s="31"/>
      <c r="P11" s="288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15.6">
      <c r="A12" s="29"/>
      <c r="B12" s="37">
        <v>2396487.1617391515</v>
      </c>
      <c r="C12" s="37"/>
      <c r="D12" s="37"/>
      <c r="E12" s="38"/>
      <c r="F12" s="39">
        <v>4</v>
      </c>
      <c r="G12" s="59">
        <v>2023</v>
      </c>
      <c r="H12" s="31"/>
      <c r="I12" s="31">
        <v>2029</v>
      </c>
      <c r="J12" s="276">
        <v>2756250</v>
      </c>
      <c r="K12" s="31"/>
      <c r="L12" s="276"/>
      <c r="M12" s="277"/>
      <c r="N12" s="276"/>
      <c r="O12" s="31"/>
      <c r="P12" s="288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ht="15.6">
      <c r="A13" s="29"/>
      <c r="B13" s="29">
        <v>2396487.1617391515</v>
      </c>
      <c r="C13" s="29">
        <v>107817.15365798862</v>
      </c>
      <c r="D13" s="29">
        <v>77885.832756522432</v>
      </c>
      <c r="E13" s="29">
        <v>185702.98641451105</v>
      </c>
      <c r="F13" s="40">
        <v>4</v>
      </c>
      <c r="G13" s="59"/>
      <c r="H13" s="31"/>
      <c r="I13" s="31">
        <v>2030</v>
      </c>
      <c r="J13" s="276">
        <v>2756250</v>
      </c>
      <c r="K13" s="31"/>
      <c r="L13" s="276"/>
      <c r="M13" s="277"/>
      <c r="N13" s="276"/>
      <c r="O13" s="31"/>
      <c r="P13" s="288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ht="15.6">
      <c r="A14" s="29"/>
      <c r="B14" s="37">
        <v>2288670.0080811628</v>
      </c>
      <c r="C14" s="37"/>
      <c r="D14" s="37"/>
      <c r="E14" s="38"/>
      <c r="F14" s="39">
        <v>5</v>
      </c>
      <c r="G14" s="59">
        <v>2024</v>
      </c>
      <c r="H14" s="31"/>
      <c r="I14" s="31">
        <v>2031</v>
      </c>
      <c r="J14" s="276">
        <v>2894062.5</v>
      </c>
      <c r="K14" s="31"/>
      <c r="L14" s="276"/>
      <c r="M14" s="277"/>
      <c r="N14" s="276"/>
      <c r="O14" s="31"/>
      <c r="P14" s="288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ht="15.6">
      <c r="A15" s="29"/>
      <c r="B15" s="29">
        <v>2288670.0080811628</v>
      </c>
      <c r="C15" s="29">
        <v>111321.21115187326</v>
      </c>
      <c r="D15" s="29">
        <v>74381.775262637791</v>
      </c>
      <c r="E15" s="29">
        <v>185702.98641451105</v>
      </c>
      <c r="F15" s="40">
        <v>5</v>
      </c>
      <c r="G15" s="59"/>
      <c r="H15" s="31"/>
      <c r="I15" s="31">
        <v>2032</v>
      </c>
      <c r="J15" s="276">
        <v>2894062.5</v>
      </c>
      <c r="K15" s="31"/>
      <c r="L15" s="276"/>
      <c r="M15" s="277"/>
      <c r="N15" s="276"/>
      <c r="O15" s="31"/>
      <c r="P15" s="288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ht="15.6">
      <c r="A16" s="29"/>
      <c r="B16" s="37">
        <v>2177348.7969292896</v>
      </c>
      <c r="C16" s="37"/>
      <c r="D16" s="37"/>
      <c r="E16" s="38"/>
      <c r="F16" s="39">
        <v>6</v>
      </c>
      <c r="G16" s="59">
        <v>2025</v>
      </c>
      <c r="H16" s="31"/>
      <c r="I16" s="31">
        <v>2033</v>
      </c>
      <c r="J16" s="276">
        <v>2894062.5</v>
      </c>
      <c r="K16" s="31"/>
      <c r="L16" s="276"/>
      <c r="M16" s="277"/>
      <c r="N16" s="276"/>
      <c r="O16" s="31"/>
      <c r="P16" s="288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15.6">
      <c r="A17" s="29"/>
      <c r="B17" s="29">
        <v>2177348.7969292896</v>
      </c>
      <c r="C17" s="29">
        <v>114939.15051430913</v>
      </c>
      <c r="D17" s="29">
        <v>70763.835900201913</v>
      </c>
      <c r="E17" s="29">
        <v>185702.98641451105</v>
      </c>
      <c r="F17" s="40">
        <v>6</v>
      </c>
      <c r="G17" s="59"/>
      <c r="H17" s="31"/>
      <c r="I17" s="31">
        <v>2034</v>
      </c>
      <c r="J17" s="276">
        <v>3038765.625</v>
      </c>
      <c r="K17" s="31"/>
      <c r="L17" s="276"/>
      <c r="M17" s="277"/>
      <c r="N17" s="276"/>
      <c r="O17" s="31"/>
      <c r="P17" s="288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15.6">
      <c r="A18" s="29"/>
      <c r="B18" s="37">
        <v>2062409.6464149805</v>
      </c>
      <c r="C18" s="37"/>
      <c r="D18" s="37"/>
      <c r="E18" s="38"/>
      <c r="F18" s="39">
        <v>7</v>
      </c>
      <c r="G18" s="59">
        <v>2026</v>
      </c>
      <c r="H18" s="31"/>
      <c r="I18" s="31">
        <v>2035</v>
      </c>
      <c r="J18" s="276">
        <v>3038765.625</v>
      </c>
      <c r="K18" s="31"/>
      <c r="L18" s="276"/>
      <c r="M18" s="277"/>
      <c r="N18" s="276"/>
      <c r="O18" s="31"/>
      <c r="P18" s="288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15.6">
      <c r="A19" s="29"/>
      <c r="B19" s="29">
        <v>2062409.6464149805</v>
      </c>
      <c r="C19" s="29">
        <v>118674.67290602418</v>
      </c>
      <c r="D19" s="29">
        <v>67028.31350848687</v>
      </c>
      <c r="E19" s="29">
        <v>185702.98641451105</v>
      </c>
      <c r="F19" s="40">
        <v>7</v>
      </c>
      <c r="G19" s="59"/>
      <c r="H19" s="31"/>
      <c r="I19" s="31">
        <v>2036</v>
      </c>
      <c r="J19" s="276">
        <v>3038765.625</v>
      </c>
      <c r="K19" s="31"/>
      <c r="L19" s="276"/>
      <c r="M19" s="277"/>
      <c r="N19" s="276"/>
      <c r="O19" s="31"/>
      <c r="P19" s="288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15.6">
      <c r="A20" s="29"/>
      <c r="B20" s="37">
        <v>1943734.9735089564</v>
      </c>
      <c r="C20" s="37"/>
      <c r="D20" s="37"/>
      <c r="E20" s="38"/>
      <c r="F20" s="39">
        <v>8</v>
      </c>
      <c r="G20" s="59">
        <v>2027</v>
      </c>
      <c r="H20" s="31"/>
      <c r="I20" s="31">
        <v>2037</v>
      </c>
      <c r="J20" s="276">
        <v>3190703.90625</v>
      </c>
      <c r="K20" s="31"/>
      <c r="L20" s="276"/>
      <c r="M20" s="277"/>
      <c r="N20" s="276"/>
      <c r="O20" s="31"/>
      <c r="P20" s="288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5.6">
      <c r="A21" s="29"/>
      <c r="B21" s="29">
        <v>1943734.9735089564</v>
      </c>
      <c r="C21" s="29">
        <v>122531.59977546996</v>
      </c>
      <c r="D21" s="29">
        <v>63171.386639041084</v>
      </c>
      <c r="E21" s="29">
        <v>185702.98641451105</v>
      </c>
      <c r="F21" s="40">
        <v>8</v>
      </c>
      <c r="G21" s="59"/>
      <c r="H21" s="31"/>
      <c r="I21" s="31">
        <v>2038</v>
      </c>
      <c r="J21" s="276">
        <v>3190703.90625</v>
      </c>
      <c r="K21" s="31"/>
      <c r="L21" s="276"/>
      <c r="M21" s="277"/>
      <c r="N21" s="276"/>
      <c r="O21" s="31"/>
      <c r="P21" s="288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15.6">
      <c r="A22" s="29"/>
      <c r="B22" s="37">
        <v>1821203.3737334865</v>
      </c>
      <c r="C22" s="37"/>
      <c r="D22" s="37"/>
      <c r="E22" s="38"/>
      <c r="F22" s="39">
        <v>9</v>
      </c>
      <c r="G22" s="59">
        <v>2028</v>
      </c>
      <c r="H22" s="31"/>
      <c r="I22" s="31">
        <v>2039</v>
      </c>
      <c r="J22" s="276">
        <v>3190703.90625</v>
      </c>
      <c r="K22" s="31"/>
      <c r="L22" s="276"/>
      <c r="M22" s="277"/>
      <c r="N22" s="276"/>
      <c r="O22" s="31"/>
      <c r="P22" s="288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15.6">
      <c r="A23" s="29"/>
      <c r="B23" s="29">
        <v>1821203.3737334865</v>
      </c>
      <c r="C23" s="29">
        <v>126513.87676817273</v>
      </c>
      <c r="D23" s="29">
        <v>59189.109646338315</v>
      </c>
      <c r="E23" s="29">
        <v>185702.98641451105</v>
      </c>
      <c r="F23" s="40">
        <v>9</v>
      </c>
      <c r="G23" s="59"/>
      <c r="H23" s="31"/>
      <c r="I23" s="31">
        <v>2040</v>
      </c>
      <c r="J23" s="276">
        <v>3350239.1015625</v>
      </c>
      <c r="K23" s="31"/>
      <c r="L23" s="276"/>
      <c r="M23" s="277"/>
      <c r="N23" s="276"/>
      <c r="O23" s="31"/>
      <c r="P23" s="288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15.6">
      <c r="A24" s="29"/>
      <c r="B24" s="37">
        <v>1694689.4969653138</v>
      </c>
      <c r="C24" s="37"/>
      <c r="D24" s="37"/>
      <c r="E24" s="38"/>
      <c r="F24" s="39">
        <v>10</v>
      </c>
      <c r="G24" s="59">
        <v>2029</v>
      </c>
      <c r="H24" s="31"/>
      <c r="I24" s="31">
        <v>2041</v>
      </c>
      <c r="J24" s="276">
        <v>3350239.1015625</v>
      </c>
      <c r="K24" s="31"/>
      <c r="L24" s="276"/>
      <c r="M24" s="277"/>
      <c r="N24" s="276"/>
      <c r="O24" s="31"/>
      <c r="P24" s="288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15.6">
      <c r="A25" s="29"/>
      <c r="B25" s="29">
        <v>1694689.4969653138</v>
      </c>
      <c r="C25" s="29">
        <v>130625.57776313834</v>
      </c>
      <c r="D25" s="29">
        <v>55077.408651372702</v>
      </c>
      <c r="E25" s="29">
        <v>185702.98641451105</v>
      </c>
      <c r="F25" s="40">
        <v>10</v>
      </c>
      <c r="G25" s="59"/>
      <c r="H25" s="31"/>
      <c r="I25" s="31">
        <v>2042</v>
      </c>
      <c r="J25" s="276">
        <v>3350239.1015625</v>
      </c>
      <c r="K25" s="31"/>
      <c r="L25" s="276"/>
      <c r="M25" s="277"/>
      <c r="N25" s="276"/>
      <c r="O25" s="31"/>
      <c r="P25" s="288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15.6">
      <c r="A26" s="29"/>
      <c r="B26" s="37">
        <v>1564063.9192021755</v>
      </c>
      <c r="C26" s="37"/>
      <c r="D26" s="37"/>
      <c r="E26" s="38"/>
      <c r="F26" s="39">
        <v>11</v>
      </c>
      <c r="G26" s="59">
        <v>2030</v>
      </c>
      <c r="H26" s="31"/>
      <c r="I26" s="31">
        <v>2043</v>
      </c>
      <c r="J26" s="276">
        <v>3517751.056640625</v>
      </c>
      <c r="K26" s="31"/>
      <c r="L26" s="276"/>
      <c r="M26" s="277"/>
      <c r="N26" s="276"/>
      <c r="O26" s="31"/>
      <c r="P26" s="288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5.6">
      <c r="A27" s="29"/>
      <c r="B27" s="29">
        <v>1564063.9192021755</v>
      </c>
      <c r="C27" s="29">
        <v>134870.90904044034</v>
      </c>
      <c r="D27" s="29">
        <v>50832.077374070701</v>
      </c>
      <c r="E27" s="29">
        <v>185702.98641451105</v>
      </c>
      <c r="F27" s="40">
        <v>11</v>
      </c>
      <c r="G27" s="59"/>
      <c r="H27" s="31"/>
      <c r="I27" s="31">
        <v>2044</v>
      </c>
      <c r="J27" s="276">
        <v>3693638.6094726566</v>
      </c>
      <c r="K27" s="31"/>
      <c r="L27" s="276"/>
      <c r="M27" s="277"/>
      <c r="N27" s="276"/>
      <c r="O27" s="31"/>
      <c r="P27" s="288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ht="15.6">
      <c r="A28" s="29"/>
      <c r="B28" s="37">
        <v>1429193.0101617351</v>
      </c>
      <c r="C28" s="37"/>
      <c r="D28" s="37"/>
      <c r="E28" s="38"/>
      <c r="F28" s="39">
        <v>12</v>
      </c>
      <c r="G28" s="59">
        <v>2031</v>
      </c>
      <c r="H28" s="31"/>
      <c r="I28" s="31">
        <v>2045</v>
      </c>
      <c r="J28" s="276">
        <v>3693638.6094726566</v>
      </c>
      <c r="K28" s="31"/>
      <c r="L28" s="276"/>
      <c r="M28" s="277"/>
      <c r="N28" s="276"/>
      <c r="O28" s="31"/>
      <c r="P28" s="288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.6">
      <c r="A29" s="29"/>
      <c r="B29" s="29">
        <v>1429193.0101617351</v>
      </c>
      <c r="C29" s="29">
        <v>139254.21358425467</v>
      </c>
      <c r="D29" s="29">
        <v>46448.772830256392</v>
      </c>
      <c r="E29" s="29">
        <v>185702.98641451105</v>
      </c>
      <c r="F29" s="40">
        <v>12</v>
      </c>
      <c r="G29" s="59"/>
      <c r="H29" s="31"/>
      <c r="I29" s="31">
        <v>2046</v>
      </c>
      <c r="J29" s="276">
        <v>3693638.6094726566</v>
      </c>
      <c r="K29" s="31"/>
      <c r="L29" s="276"/>
      <c r="M29" s="277"/>
      <c r="N29" s="276"/>
      <c r="O29" s="31"/>
      <c r="P29" s="288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5.6">
      <c r="A30" s="29"/>
      <c r="B30" s="37">
        <v>1289938.7965774804</v>
      </c>
      <c r="C30" s="37"/>
      <c r="D30" s="37"/>
      <c r="E30" s="38"/>
      <c r="F30" s="39">
        <v>13</v>
      </c>
      <c r="G30" s="59">
        <v>2032</v>
      </c>
      <c r="H30" s="31"/>
      <c r="I30" s="31">
        <v>2047</v>
      </c>
      <c r="J30" s="276">
        <v>3878320.5399462897</v>
      </c>
      <c r="K30" s="31"/>
      <c r="L30" s="276"/>
      <c r="M30" s="277"/>
      <c r="N30" s="276"/>
      <c r="O30" s="31"/>
      <c r="P30" s="288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5.6">
      <c r="A31" s="29"/>
      <c r="B31" s="29">
        <v>1289938.7965774804</v>
      </c>
      <c r="C31" s="29">
        <v>143779.97552574292</v>
      </c>
      <c r="D31" s="29">
        <v>41923.010888768113</v>
      </c>
      <c r="E31" s="29">
        <v>185702.98641451105</v>
      </c>
      <c r="F31" s="40">
        <v>13</v>
      </c>
      <c r="G31" s="59"/>
      <c r="H31" s="31"/>
      <c r="I31" s="31">
        <v>2048</v>
      </c>
      <c r="J31" s="276">
        <v>3878320.5399462897</v>
      </c>
      <c r="K31" s="31"/>
      <c r="L31" s="276"/>
      <c r="M31" s="277"/>
      <c r="N31" s="276"/>
      <c r="O31" s="31"/>
      <c r="P31" s="288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5.6">
      <c r="A32" s="29"/>
      <c r="B32" s="37">
        <v>1146158.8210517375</v>
      </c>
      <c r="C32" s="37"/>
      <c r="D32" s="37"/>
      <c r="E32" s="38"/>
      <c r="F32" s="39">
        <v>14</v>
      </c>
      <c r="G32" s="59">
        <v>2033</v>
      </c>
      <c r="H32" s="31"/>
      <c r="I32" s="31">
        <v>2049</v>
      </c>
      <c r="J32" s="276">
        <v>3878320.5399462897</v>
      </c>
      <c r="K32" s="31"/>
      <c r="L32" s="276"/>
      <c r="M32" s="277"/>
      <c r="N32" s="276"/>
      <c r="O32" s="31"/>
      <c r="P32" s="288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.6">
      <c r="A33" s="29"/>
      <c r="B33" s="29">
        <v>1146158.8210517375</v>
      </c>
      <c r="C33" s="29">
        <v>148452.82473032956</v>
      </c>
      <c r="D33" s="29">
        <v>37250.161684181468</v>
      </c>
      <c r="E33" s="29">
        <v>185702.98641451105</v>
      </c>
      <c r="F33" s="40">
        <v>14</v>
      </c>
      <c r="G33" s="59"/>
      <c r="H33" s="31"/>
      <c r="I33" s="31"/>
      <c r="J33" s="276"/>
      <c r="K33" s="31"/>
      <c r="L33" s="276"/>
      <c r="M33" s="277"/>
      <c r="N33" s="276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.6">
      <c r="A34" s="29"/>
      <c r="B34" s="37">
        <v>997705.99632140796</v>
      </c>
      <c r="C34" s="37"/>
      <c r="D34" s="37"/>
      <c r="E34" s="38"/>
      <c r="F34" s="39">
        <v>15</v>
      </c>
      <c r="G34" s="59">
        <v>2034</v>
      </c>
      <c r="H34" s="31"/>
      <c r="I34" s="31"/>
      <c r="J34" s="276"/>
      <c r="K34" s="31"/>
      <c r="L34" s="276"/>
      <c r="M34" s="277"/>
      <c r="N34" s="277"/>
      <c r="O34" s="31"/>
      <c r="P34" s="277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5.6">
      <c r="A35" s="29"/>
      <c r="B35" s="29">
        <v>997705.99632140796</v>
      </c>
      <c r="C35" s="29">
        <v>153277.5415340653</v>
      </c>
      <c r="D35" s="29">
        <v>32425.444880445761</v>
      </c>
      <c r="E35" s="29">
        <v>185702.98641451105</v>
      </c>
      <c r="F35" s="40">
        <v>15</v>
      </c>
      <c r="G35" s="59"/>
      <c r="H35" s="31"/>
      <c r="I35" s="31"/>
      <c r="J35" s="31"/>
      <c r="K35" s="31"/>
      <c r="L35" s="276"/>
      <c r="M35" s="277"/>
      <c r="N35" s="276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5.6">
      <c r="A36" s="29"/>
      <c r="B36" s="37">
        <v>844428.45478734269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276"/>
      <c r="M36" s="288"/>
      <c r="N36" s="276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5.6">
      <c r="A37" s="29"/>
      <c r="B37" s="29">
        <v>844428.45478734269</v>
      </c>
      <c r="C37" s="29">
        <v>158259.06163392242</v>
      </c>
      <c r="D37" s="29">
        <v>27443.924780588637</v>
      </c>
      <c r="E37" s="29">
        <v>185702.98641451105</v>
      </c>
      <c r="F37" s="40">
        <v>16</v>
      </c>
      <c r="G37" s="59"/>
      <c r="H37" s="31"/>
      <c r="I37" s="31"/>
      <c r="J37" s="31"/>
      <c r="K37" s="31"/>
      <c r="L37" s="276"/>
      <c r="M37" s="31"/>
      <c r="N37" s="276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5.6">
      <c r="A38" s="29"/>
      <c r="B38" s="37">
        <v>686169.3931534203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276"/>
      <c r="M38" s="31"/>
      <c r="N38" s="276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5.6">
      <c r="A39" s="29"/>
      <c r="B39" s="29">
        <v>686169.3931534203</v>
      </c>
      <c r="C39" s="29">
        <v>163402.48113702488</v>
      </c>
      <c r="D39" s="29">
        <v>22300.505277486162</v>
      </c>
      <c r="E39" s="29">
        <v>185702.98641451105</v>
      </c>
      <c r="F39" s="40">
        <v>17</v>
      </c>
      <c r="G39" s="59"/>
      <c r="H39" s="31"/>
      <c r="I39" s="31"/>
      <c r="J39" s="31"/>
      <c r="K39" s="31"/>
      <c r="L39" s="276"/>
      <c r="M39" s="31"/>
      <c r="N39" s="276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5.6">
      <c r="A40" s="29"/>
      <c r="B40" s="37">
        <v>522766.91201639542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276"/>
      <c r="M40" s="31"/>
      <c r="N40" s="276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5.6">
      <c r="A41" s="29"/>
      <c r="B41" s="29">
        <v>522766.91201639542</v>
      </c>
      <c r="C41" s="29">
        <v>168713.0617739782</v>
      </c>
      <c r="D41" s="29">
        <v>16989.924640532852</v>
      </c>
      <c r="E41" s="29">
        <v>185702.98641451105</v>
      </c>
      <c r="F41" s="40">
        <v>18</v>
      </c>
      <c r="G41" s="59"/>
      <c r="H41" s="31"/>
      <c r="I41" s="31"/>
      <c r="J41" s="31"/>
      <c r="K41" s="31"/>
      <c r="L41" s="276"/>
      <c r="M41" s="31"/>
      <c r="N41" s="276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5.6">
      <c r="A42" s="29"/>
      <c r="B42" s="37">
        <v>354053.85024241719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276"/>
      <c r="M42" s="31"/>
      <c r="N42" s="276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5.6">
      <c r="A43" s="29"/>
      <c r="B43" s="29">
        <v>354053.85024241719</v>
      </c>
      <c r="C43" s="29">
        <v>174196.2362816325</v>
      </c>
      <c r="D43" s="29">
        <v>11506.750132878558</v>
      </c>
      <c r="E43" s="29">
        <v>185702.98641451105</v>
      </c>
      <c r="F43" s="40">
        <v>19</v>
      </c>
      <c r="G43" s="59"/>
      <c r="H43" s="31"/>
      <c r="I43" s="31"/>
      <c r="J43" s="31"/>
      <c r="K43" s="31"/>
      <c r="L43" s="276"/>
      <c r="M43" s="31"/>
      <c r="N43" s="276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5.6">
      <c r="A44" s="29"/>
      <c r="B44" s="37">
        <v>179857.61396078469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276"/>
      <c r="M44" s="31"/>
      <c r="N44" s="276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.6">
      <c r="A45" s="29"/>
      <c r="B45" s="29">
        <v>179857.61396078469</v>
      </c>
      <c r="C45" s="29">
        <v>179857.61396078556</v>
      </c>
      <c r="D45" s="29">
        <v>5845.3724537255021</v>
      </c>
      <c r="E45" s="29">
        <v>185702.98641451105</v>
      </c>
      <c r="F45" s="40">
        <v>20</v>
      </c>
      <c r="G45" s="60"/>
      <c r="H45" s="41">
        <v>3714059.7282902221</v>
      </c>
      <c r="I45" s="31"/>
      <c r="J45" s="31"/>
      <c r="K45" s="31"/>
      <c r="L45" s="276"/>
      <c r="M45" s="31"/>
      <c r="N45" s="276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276"/>
      <c r="M46" s="31"/>
      <c r="N46" s="276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276"/>
      <c r="M47" s="31"/>
      <c r="N47" s="276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276"/>
      <c r="M48" s="31"/>
      <c r="N48" s="276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276"/>
      <c r="M49" s="31"/>
      <c r="N49" s="276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276"/>
      <c r="M50" s="31"/>
      <c r="N50" s="276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276"/>
      <c r="M51" s="31"/>
      <c r="N51" s="276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276"/>
      <c r="M52" s="31"/>
      <c r="N52" s="276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276"/>
      <c r="M53" s="31"/>
      <c r="N53" s="276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276"/>
      <c r="M54" s="31"/>
      <c r="N54" s="276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276"/>
      <c r="M55" s="31"/>
      <c r="N55" s="276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276"/>
      <c r="M56" s="31"/>
      <c r="N56" s="276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276"/>
      <c r="M57" s="31"/>
      <c r="N57" s="276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276"/>
      <c r="M58" s="31"/>
      <c r="N58" s="276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276"/>
      <c r="M59" s="31"/>
      <c r="N59" s="276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276"/>
      <c r="M60" s="31"/>
      <c r="N60" s="276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276"/>
      <c r="M61" s="31"/>
      <c r="N61" s="276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276"/>
      <c r="M62" s="31"/>
      <c r="N62" s="276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276"/>
      <c r="M63" s="31"/>
      <c r="N63" s="276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276"/>
      <c r="M64" s="31"/>
      <c r="N64" s="276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4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276"/>
      <c r="M65" s="31"/>
      <c r="N65" s="276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4" ht="15.6">
      <c r="A66" s="31"/>
      <c r="B66" s="35" t="s">
        <v>9</v>
      </c>
      <c r="C66" s="29">
        <v>2700000.0000000009</v>
      </c>
      <c r="D66" s="29">
        <v>1014059.7282902198</v>
      </c>
      <c r="E66" s="29">
        <v>3714059.7282902221</v>
      </c>
      <c r="F66" s="29"/>
      <c r="G66" s="31"/>
      <c r="H66" s="31"/>
      <c r="I66" s="31"/>
      <c r="J66" s="31"/>
      <c r="K66" s="31"/>
      <c r="L66" s="276"/>
      <c r="M66" s="31"/>
      <c r="N66" s="276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4">
      <c r="A67" s="256" t="s">
        <v>145</v>
      </c>
      <c r="B67" s="77">
        <v>20</v>
      </c>
      <c r="C67" s="77">
        <v>20</v>
      </c>
      <c r="D67" s="77">
        <v>20</v>
      </c>
      <c r="E67" s="77">
        <v>20</v>
      </c>
      <c r="F67" s="77">
        <v>20</v>
      </c>
      <c r="G67" s="77">
        <v>20</v>
      </c>
      <c r="H67" s="77">
        <v>20</v>
      </c>
      <c r="I67" s="77">
        <v>20</v>
      </c>
      <c r="J67" s="77">
        <v>20</v>
      </c>
      <c r="K67" s="77">
        <v>20</v>
      </c>
      <c r="L67" s="77">
        <v>20</v>
      </c>
      <c r="M67" s="77">
        <v>20</v>
      </c>
      <c r="N67" s="77">
        <v>20</v>
      </c>
      <c r="O67" s="77">
        <v>20</v>
      </c>
      <c r="P67" s="77">
        <v>20</v>
      </c>
      <c r="Q67" s="77">
        <v>20</v>
      </c>
      <c r="R67" s="77">
        <v>20</v>
      </c>
      <c r="S67" s="77">
        <v>20</v>
      </c>
      <c r="T67" s="77">
        <v>20</v>
      </c>
      <c r="U67" s="77">
        <v>20</v>
      </c>
      <c r="V67" s="77">
        <v>20</v>
      </c>
      <c r="W67" s="77">
        <v>20</v>
      </c>
      <c r="X67" s="77">
        <v>20</v>
      </c>
      <c r="Y67" s="77">
        <v>20</v>
      </c>
      <c r="Z67" s="77">
        <v>20</v>
      </c>
      <c r="AA67" s="77">
        <v>20</v>
      </c>
      <c r="AB67" s="77">
        <v>20</v>
      </c>
      <c r="AC67" s="77">
        <v>20</v>
      </c>
      <c r="AD67" s="77">
        <v>20</v>
      </c>
      <c r="AE67" s="77">
        <v>20</v>
      </c>
      <c r="AF67" s="77">
        <v>20</v>
      </c>
      <c r="AG67" s="223"/>
    </row>
    <row r="68" spans="1:34" ht="15" thickBot="1">
      <c r="A68" s="65" t="s">
        <v>13</v>
      </c>
      <c r="B68" s="126">
        <v>2019</v>
      </c>
      <c r="C68" s="127">
        <v>2020</v>
      </c>
      <c r="D68" s="127">
        <v>2021</v>
      </c>
      <c r="E68" s="127">
        <v>2022</v>
      </c>
      <c r="F68" s="127">
        <v>2023</v>
      </c>
      <c r="G68" s="127">
        <v>2024</v>
      </c>
      <c r="H68" s="127">
        <v>2025</v>
      </c>
      <c r="I68" s="127">
        <v>2026</v>
      </c>
      <c r="J68" s="127">
        <v>2027</v>
      </c>
      <c r="K68" s="127">
        <v>2028</v>
      </c>
      <c r="L68" s="278">
        <v>2029</v>
      </c>
      <c r="M68" s="127">
        <v>2030</v>
      </c>
      <c r="N68" s="278">
        <v>2031</v>
      </c>
      <c r="O68" s="127">
        <v>2032</v>
      </c>
      <c r="P68" s="127">
        <v>2033</v>
      </c>
      <c r="Q68" s="127">
        <v>2034</v>
      </c>
      <c r="R68" s="127">
        <v>2035</v>
      </c>
      <c r="S68" s="127">
        <v>2036</v>
      </c>
      <c r="T68" s="127">
        <v>2037</v>
      </c>
      <c r="U68" s="127">
        <v>2038</v>
      </c>
      <c r="V68" s="127">
        <v>2039</v>
      </c>
      <c r="W68" s="127">
        <v>2040</v>
      </c>
      <c r="X68" s="127">
        <v>2041</v>
      </c>
      <c r="Y68" s="127">
        <v>2042</v>
      </c>
      <c r="Z68" s="127">
        <v>2043</v>
      </c>
      <c r="AA68" s="127">
        <v>2044</v>
      </c>
      <c r="AB68" s="127">
        <v>2045</v>
      </c>
      <c r="AC68" s="127">
        <v>2046</v>
      </c>
      <c r="AD68" s="127">
        <v>2047</v>
      </c>
      <c r="AE68" s="127">
        <v>2048</v>
      </c>
      <c r="AF68" s="127">
        <v>2049</v>
      </c>
      <c r="AG68" s="127" t="s">
        <v>0</v>
      </c>
      <c r="AH68" s="44"/>
    </row>
    <row r="69" spans="1:34" ht="15" thickBot="1">
      <c r="A69" s="65" t="s">
        <v>95</v>
      </c>
      <c r="B69" s="44">
        <v>1</v>
      </c>
      <c r="C69" s="44">
        <v>2</v>
      </c>
      <c r="D69" s="44">
        <v>3</v>
      </c>
      <c r="E69" s="44">
        <v>4</v>
      </c>
      <c r="F69" s="44">
        <v>5</v>
      </c>
      <c r="G69" s="44">
        <v>6</v>
      </c>
      <c r="H69" s="44">
        <v>7</v>
      </c>
      <c r="I69" s="44">
        <v>8</v>
      </c>
      <c r="J69" s="44">
        <v>9</v>
      </c>
      <c r="K69" s="44">
        <v>10</v>
      </c>
      <c r="L69" s="279">
        <v>11</v>
      </c>
      <c r="M69" s="44">
        <v>12</v>
      </c>
      <c r="N69" s="279">
        <v>13</v>
      </c>
      <c r="O69" s="44">
        <v>14</v>
      </c>
      <c r="P69" s="44">
        <v>15</v>
      </c>
      <c r="Q69" s="44">
        <v>16</v>
      </c>
      <c r="R69" s="44">
        <v>17</v>
      </c>
      <c r="S69" s="44">
        <v>18</v>
      </c>
      <c r="T69" s="44">
        <v>19</v>
      </c>
      <c r="U69" s="44">
        <v>20</v>
      </c>
      <c r="V69" s="44">
        <v>21</v>
      </c>
      <c r="W69" s="44">
        <v>22</v>
      </c>
      <c r="X69" s="44">
        <v>23</v>
      </c>
      <c r="Y69" s="44">
        <v>24</v>
      </c>
      <c r="Z69" s="44">
        <v>25</v>
      </c>
      <c r="AA69" s="44">
        <v>26</v>
      </c>
      <c r="AB69" s="44">
        <v>27</v>
      </c>
      <c r="AC69" s="44">
        <v>28</v>
      </c>
      <c r="AD69" s="44">
        <v>29</v>
      </c>
      <c r="AE69" s="44">
        <v>30</v>
      </c>
      <c r="AF69" s="44">
        <v>31</v>
      </c>
      <c r="AG69" s="265">
        <v>3878320.5399462897</v>
      </c>
    </row>
    <row r="70" spans="1:34" ht="15" thickBot="1">
      <c r="A70" s="31"/>
      <c r="B70" s="233" t="s">
        <v>83</v>
      </c>
      <c r="C70" s="263">
        <v>2700000</v>
      </c>
      <c r="D70" s="234">
        <v>3.2500000000000001E-2</v>
      </c>
      <c r="E70" s="233" t="s">
        <v>84</v>
      </c>
      <c r="F70" s="263">
        <v>2500000</v>
      </c>
      <c r="G70" s="234">
        <v>3.5000000000000003E-2</v>
      </c>
      <c r="H70" s="233" t="s">
        <v>85</v>
      </c>
      <c r="I70" s="263">
        <v>2625000</v>
      </c>
      <c r="J70" s="234">
        <v>3.7499999999999999E-2</v>
      </c>
      <c r="K70" s="233" t="s">
        <v>86</v>
      </c>
      <c r="L70" s="284">
        <v>2756250</v>
      </c>
      <c r="M70" s="234">
        <v>0.04</v>
      </c>
      <c r="N70" s="280" t="s">
        <v>87</v>
      </c>
      <c r="O70" s="263">
        <v>2894062.5</v>
      </c>
      <c r="P70" s="234">
        <v>4.2500000000000003E-2</v>
      </c>
      <c r="Q70" s="233" t="s">
        <v>88</v>
      </c>
      <c r="R70" s="263">
        <v>3038765.625</v>
      </c>
      <c r="S70" s="234">
        <v>4.4999999999999998E-2</v>
      </c>
      <c r="T70" s="233" t="s">
        <v>89</v>
      </c>
      <c r="U70" s="263">
        <v>3190703.90625</v>
      </c>
      <c r="V70" s="234">
        <v>4.7500000000000001E-2</v>
      </c>
      <c r="W70" s="233" t="s">
        <v>90</v>
      </c>
      <c r="X70" s="263">
        <v>3350239.1015625</v>
      </c>
      <c r="Y70" s="234">
        <v>0.05</v>
      </c>
      <c r="Z70" s="233" t="s">
        <v>91</v>
      </c>
      <c r="AA70" s="263">
        <v>3517751.056640625</v>
      </c>
      <c r="AB70" s="234">
        <v>5.2500000000000005E-2</v>
      </c>
      <c r="AC70" s="233" t="s">
        <v>92</v>
      </c>
      <c r="AD70" s="263">
        <v>3878320.5399462897</v>
      </c>
      <c r="AE70" s="234">
        <v>5.5E-2</v>
      </c>
      <c r="AF70" s="233" t="s">
        <v>93</v>
      </c>
      <c r="AG70" s="264">
        <v>5.7500000000000002E-2</v>
      </c>
    </row>
    <row r="71" spans="1:34">
      <c r="A71" s="257">
        <v>0</v>
      </c>
      <c r="B71" s="201"/>
      <c r="C71" s="202"/>
      <c r="D71" s="202"/>
      <c r="E71" s="203"/>
      <c r="F71" s="202"/>
      <c r="G71" s="204"/>
      <c r="H71" s="203"/>
      <c r="I71" s="202"/>
      <c r="J71" s="202"/>
      <c r="K71" s="203"/>
      <c r="L71" s="285"/>
      <c r="M71" s="202"/>
      <c r="N71" s="281"/>
      <c r="O71" s="202"/>
      <c r="P71" s="202"/>
      <c r="Q71" s="203"/>
      <c r="R71" s="202"/>
      <c r="S71" s="202"/>
      <c r="T71" s="203"/>
      <c r="U71" s="202"/>
      <c r="V71" s="202"/>
      <c r="W71" s="203"/>
      <c r="X71" s="202"/>
      <c r="Y71" s="202"/>
      <c r="Z71" s="203"/>
      <c r="AA71" s="202"/>
      <c r="AB71" s="202"/>
      <c r="AC71" s="203"/>
      <c r="AD71" s="202"/>
      <c r="AE71" s="202"/>
      <c r="AF71" s="209"/>
      <c r="AG71" s="41">
        <v>0</v>
      </c>
    </row>
    <row r="72" spans="1:34">
      <c r="A72" s="127">
        <v>1</v>
      </c>
      <c r="B72" s="205"/>
      <c r="C72" s="206">
        <v>185702.98641451105</v>
      </c>
      <c r="D72" s="207"/>
      <c r="E72" s="208"/>
      <c r="F72" s="207"/>
      <c r="G72" s="206"/>
      <c r="H72" s="208"/>
      <c r="I72" s="207"/>
      <c r="J72" s="207"/>
      <c r="K72" s="208"/>
      <c r="L72" s="286"/>
      <c r="M72" s="207"/>
      <c r="N72" s="282"/>
      <c r="O72" s="207"/>
      <c r="P72" s="207"/>
      <c r="Q72" s="208"/>
      <c r="R72" s="207"/>
      <c r="S72" s="207"/>
      <c r="T72" s="208"/>
      <c r="U72" s="207"/>
      <c r="V72" s="207"/>
      <c r="W72" s="208"/>
      <c r="X72" s="207"/>
      <c r="Y72" s="207"/>
      <c r="Z72" s="208"/>
      <c r="AA72" s="207"/>
      <c r="AB72" s="207"/>
      <c r="AC72" s="208"/>
      <c r="AD72" s="207"/>
      <c r="AE72" s="207"/>
      <c r="AF72" s="209"/>
      <c r="AG72" s="41">
        <v>185702.98641451105</v>
      </c>
    </row>
    <row r="73" spans="1:34">
      <c r="A73" s="127">
        <v>2</v>
      </c>
      <c r="B73" s="205"/>
      <c r="C73" s="206">
        <v>185702.98641451105</v>
      </c>
      <c r="D73" s="206">
        <v>185702.98641451105</v>
      </c>
      <c r="E73" s="208"/>
      <c r="F73" s="207"/>
      <c r="G73" s="206"/>
      <c r="H73" s="208"/>
      <c r="I73" s="207"/>
      <c r="J73" s="207"/>
      <c r="K73" s="208"/>
      <c r="L73" s="286"/>
      <c r="M73" s="207"/>
      <c r="N73" s="282"/>
      <c r="O73" s="207"/>
      <c r="P73" s="207"/>
      <c r="Q73" s="208"/>
      <c r="R73" s="207"/>
      <c r="S73" s="207"/>
      <c r="T73" s="208"/>
      <c r="U73" s="207"/>
      <c r="V73" s="207"/>
      <c r="W73" s="208"/>
      <c r="X73" s="207"/>
      <c r="Y73" s="207"/>
      <c r="Z73" s="208"/>
      <c r="AA73" s="207"/>
      <c r="AB73" s="207"/>
      <c r="AC73" s="208"/>
      <c r="AD73" s="207"/>
      <c r="AE73" s="207"/>
      <c r="AF73" s="209"/>
      <c r="AG73" s="41">
        <v>371405.9728290221</v>
      </c>
    </row>
    <row r="74" spans="1:34">
      <c r="A74" s="127">
        <v>3</v>
      </c>
      <c r="B74" s="205"/>
      <c r="C74" s="206">
        <v>185702.98641451105</v>
      </c>
      <c r="D74" s="206">
        <v>185702.98641451105</v>
      </c>
      <c r="E74" s="205">
        <v>175902.69195756549</v>
      </c>
      <c r="F74" s="207"/>
      <c r="G74" s="206"/>
      <c r="H74" s="208"/>
      <c r="I74" s="207"/>
      <c r="J74" s="207"/>
      <c r="K74" s="208"/>
      <c r="L74" s="286"/>
      <c r="M74" s="207"/>
      <c r="N74" s="282"/>
      <c r="O74" s="207"/>
      <c r="P74" s="207"/>
      <c r="Q74" s="208"/>
      <c r="R74" s="207"/>
      <c r="S74" s="207"/>
      <c r="T74" s="208"/>
      <c r="U74" s="207"/>
      <c r="V74" s="207"/>
      <c r="W74" s="208"/>
      <c r="X74" s="207"/>
      <c r="Y74" s="207"/>
      <c r="Z74" s="208"/>
      <c r="AA74" s="207"/>
      <c r="AB74" s="207"/>
      <c r="AC74" s="208"/>
      <c r="AD74" s="207"/>
      <c r="AE74" s="207"/>
      <c r="AF74" s="209"/>
      <c r="AG74" s="41">
        <v>547308.66478658759</v>
      </c>
    </row>
    <row r="75" spans="1:34">
      <c r="A75" s="127">
        <v>4</v>
      </c>
      <c r="B75" s="205"/>
      <c r="C75" s="206">
        <v>185702.98641451105</v>
      </c>
      <c r="D75" s="206">
        <v>185702.98641451105</v>
      </c>
      <c r="E75" s="205">
        <v>175902.69195756549</v>
      </c>
      <c r="F75" s="205">
        <v>175902.69195756549</v>
      </c>
      <c r="G75" s="206"/>
      <c r="H75" s="208"/>
      <c r="I75" s="207"/>
      <c r="J75" s="207"/>
      <c r="K75" s="208"/>
      <c r="L75" s="286"/>
      <c r="M75" s="207"/>
      <c r="N75" s="282"/>
      <c r="O75" s="207"/>
      <c r="P75" s="207"/>
      <c r="Q75" s="208"/>
      <c r="R75" s="207"/>
      <c r="S75" s="207"/>
      <c r="T75" s="208"/>
      <c r="U75" s="207"/>
      <c r="V75" s="207"/>
      <c r="W75" s="208"/>
      <c r="X75" s="207"/>
      <c r="Y75" s="207"/>
      <c r="Z75" s="208"/>
      <c r="AA75" s="207"/>
      <c r="AB75" s="207"/>
      <c r="AC75" s="208"/>
      <c r="AD75" s="207"/>
      <c r="AE75" s="207"/>
      <c r="AF75" s="209"/>
      <c r="AG75" s="41">
        <v>723211.35674415308</v>
      </c>
    </row>
    <row r="76" spans="1:34">
      <c r="A76" s="127">
        <v>5</v>
      </c>
      <c r="B76" s="205"/>
      <c r="C76" s="206">
        <v>185702.98641451105</v>
      </c>
      <c r="D76" s="206">
        <v>185702.98641451105</v>
      </c>
      <c r="E76" s="205">
        <v>175902.69195756549</v>
      </c>
      <c r="F76" s="205">
        <v>175902.69195756549</v>
      </c>
      <c r="G76" s="205">
        <v>175902.69195756549</v>
      </c>
      <c r="H76" s="208"/>
      <c r="I76" s="207"/>
      <c r="J76" s="207"/>
      <c r="K76" s="208"/>
      <c r="L76" s="286"/>
      <c r="M76" s="207"/>
      <c r="N76" s="282"/>
      <c r="O76" s="207"/>
      <c r="P76" s="207"/>
      <c r="Q76" s="208"/>
      <c r="R76" s="207"/>
      <c r="S76" s="207"/>
      <c r="T76" s="208"/>
      <c r="U76" s="207"/>
      <c r="V76" s="207"/>
      <c r="W76" s="208"/>
      <c r="X76" s="207"/>
      <c r="Y76" s="207"/>
      <c r="Z76" s="208"/>
      <c r="AA76" s="207"/>
      <c r="AB76" s="207"/>
      <c r="AC76" s="208"/>
      <c r="AD76" s="207"/>
      <c r="AE76" s="207"/>
      <c r="AF76" s="209"/>
      <c r="AG76" s="41">
        <v>899114.04870171857</v>
      </c>
    </row>
    <row r="77" spans="1:34">
      <c r="A77" s="127">
        <v>6</v>
      </c>
      <c r="B77" s="205"/>
      <c r="C77" s="206">
        <v>185702.98641451105</v>
      </c>
      <c r="D77" s="206">
        <v>185702.98641451105</v>
      </c>
      <c r="E77" s="205">
        <v>175902.69195756549</v>
      </c>
      <c r="F77" s="205">
        <v>175902.69195756549</v>
      </c>
      <c r="G77" s="205">
        <v>175902.69195756549</v>
      </c>
      <c r="H77" s="205">
        <v>188900.50548978776</v>
      </c>
      <c r="I77" s="207"/>
      <c r="J77" s="207"/>
      <c r="K77" s="208"/>
      <c r="L77" s="286"/>
      <c r="M77" s="207"/>
      <c r="N77" s="282"/>
      <c r="O77" s="207"/>
      <c r="P77" s="207"/>
      <c r="Q77" s="208"/>
      <c r="R77" s="207"/>
      <c r="S77" s="207"/>
      <c r="T77" s="208"/>
      <c r="U77" s="207"/>
      <c r="V77" s="207"/>
      <c r="W77" s="208"/>
      <c r="X77" s="207"/>
      <c r="Y77" s="207"/>
      <c r="Z77" s="208"/>
      <c r="AA77" s="207"/>
      <c r="AB77" s="207"/>
      <c r="AC77" s="208"/>
      <c r="AD77" s="207"/>
      <c r="AE77" s="207"/>
      <c r="AF77" s="209"/>
      <c r="AG77" s="41">
        <v>1088014.5541915062</v>
      </c>
    </row>
    <row r="78" spans="1:34">
      <c r="A78" s="127">
        <v>7</v>
      </c>
      <c r="B78" s="205"/>
      <c r="C78" s="206">
        <v>185702.98641451105</v>
      </c>
      <c r="D78" s="206">
        <v>185702.98641451105</v>
      </c>
      <c r="E78" s="205">
        <v>175902.69195756549</v>
      </c>
      <c r="F78" s="205">
        <v>175902.69195756549</v>
      </c>
      <c r="G78" s="205">
        <v>175902.69195756549</v>
      </c>
      <c r="H78" s="205">
        <v>188900.50548978776</v>
      </c>
      <c r="I78" s="205">
        <v>188900.50548978776</v>
      </c>
      <c r="J78" s="207"/>
      <c r="K78" s="208"/>
      <c r="L78" s="286"/>
      <c r="M78" s="207"/>
      <c r="N78" s="282"/>
      <c r="O78" s="207"/>
      <c r="P78" s="207"/>
      <c r="Q78" s="208"/>
      <c r="R78" s="207"/>
      <c r="S78" s="207"/>
      <c r="T78" s="208"/>
      <c r="U78" s="207"/>
      <c r="V78" s="207"/>
      <c r="W78" s="208"/>
      <c r="X78" s="207"/>
      <c r="Y78" s="207"/>
      <c r="Z78" s="208"/>
      <c r="AA78" s="207"/>
      <c r="AB78" s="207"/>
      <c r="AC78" s="208"/>
      <c r="AD78" s="207"/>
      <c r="AE78" s="207"/>
      <c r="AF78" s="209"/>
      <c r="AG78" s="41">
        <v>1276915.059681294</v>
      </c>
    </row>
    <row r="79" spans="1:34">
      <c r="A79" s="127">
        <v>8</v>
      </c>
      <c r="B79" s="205"/>
      <c r="C79" s="206">
        <v>185702.98641451105</v>
      </c>
      <c r="D79" s="206">
        <v>185702.98641451105</v>
      </c>
      <c r="E79" s="205">
        <v>175902.69195756549</v>
      </c>
      <c r="F79" s="205">
        <v>175902.69195756549</v>
      </c>
      <c r="G79" s="205">
        <v>175902.69195756549</v>
      </c>
      <c r="H79" s="205">
        <v>188900.50548978776</v>
      </c>
      <c r="I79" s="205">
        <v>188900.50548978776</v>
      </c>
      <c r="J79" s="205">
        <v>188900.50548978776</v>
      </c>
      <c r="K79" s="208"/>
      <c r="L79" s="286"/>
      <c r="M79" s="207"/>
      <c r="N79" s="282"/>
      <c r="O79" s="207"/>
      <c r="P79" s="207"/>
      <c r="Q79" s="208"/>
      <c r="R79" s="207"/>
      <c r="S79" s="207"/>
      <c r="T79" s="208"/>
      <c r="U79" s="207"/>
      <c r="V79" s="207"/>
      <c r="W79" s="208"/>
      <c r="X79" s="207"/>
      <c r="Y79" s="207"/>
      <c r="Z79" s="208"/>
      <c r="AA79" s="207"/>
      <c r="AB79" s="207"/>
      <c r="AC79" s="208"/>
      <c r="AD79" s="207"/>
      <c r="AE79" s="207"/>
      <c r="AF79" s="209"/>
      <c r="AG79" s="41">
        <v>1465815.5651710818</v>
      </c>
    </row>
    <row r="80" spans="1:34">
      <c r="A80" s="127">
        <v>9</v>
      </c>
      <c r="B80" s="205"/>
      <c r="C80" s="206">
        <v>185702.98641451105</v>
      </c>
      <c r="D80" s="206">
        <v>185702.98641451105</v>
      </c>
      <c r="E80" s="205">
        <v>175902.69195756549</v>
      </c>
      <c r="F80" s="205">
        <v>175902.69195756549</v>
      </c>
      <c r="G80" s="205">
        <v>175902.69195756549</v>
      </c>
      <c r="H80" s="205">
        <v>188900.50548978776</v>
      </c>
      <c r="I80" s="205">
        <v>188900.50548978776</v>
      </c>
      <c r="J80" s="205">
        <v>188900.50548978776</v>
      </c>
      <c r="K80" s="205">
        <v>202809.69934328337</v>
      </c>
      <c r="L80" s="286"/>
      <c r="M80" s="207"/>
      <c r="N80" s="282"/>
      <c r="O80" s="207"/>
      <c r="P80" s="207"/>
      <c r="Q80" s="208"/>
      <c r="R80" s="207"/>
      <c r="S80" s="207"/>
      <c r="T80" s="208"/>
      <c r="U80" s="207"/>
      <c r="V80" s="207"/>
      <c r="W80" s="208"/>
      <c r="X80" s="207"/>
      <c r="Y80" s="207"/>
      <c r="Z80" s="208"/>
      <c r="AA80" s="207"/>
      <c r="AB80" s="207"/>
      <c r="AC80" s="208"/>
      <c r="AD80" s="207"/>
      <c r="AE80" s="207"/>
      <c r="AF80" s="209"/>
      <c r="AG80" s="41">
        <v>1668625.2645143652</v>
      </c>
    </row>
    <row r="81" spans="1:34">
      <c r="A81" s="127">
        <v>10</v>
      </c>
      <c r="B81" s="205"/>
      <c r="C81" s="206">
        <v>185702.98641451105</v>
      </c>
      <c r="D81" s="206">
        <v>185702.98641451105</v>
      </c>
      <c r="E81" s="205">
        <v>175902.69195756549</v>
      </c>
      <c r="F81" s="205">
        <v>175902.69195756549</v>
      </c>
      <c r="G81" s="205">
        <v>175902.69195756549</v>
      </c>
      <c r="H81" s="205">
        <v>188900.50548978776</v>
      </c>
      <c r="I81" s="205">
        <v>188900.50548978776</v>
      </c>
      <c r="J81" s="205">
        <v>188900.50548978776</v>
      </c>
      <c r="K81" s="205">
        <v>202809.69934328337</v>
      </c>
      <c r="L81" s="205">
        <v>202809.69934328337</v>
      </c>
      <c r="M81" s="207"/>
      <c r="N81" s="282"/>
      <c r="O81" s="207"/>
      <c r="P81" s="207"/>
      <c r="Q81" s="205"/>
      <c r="R81" s="207"/>
      <c r="S81" s="207"/>
      <c r="T81" s="208"/>
      <c r="U81" s="207"/>
      <c r="V81" s="207"/>
      <c r="W81" s="208"/>
      <c r="X81" s="207"/>
      <c r="Y81" s="207"/>
      <c r="Z81" s="208"/>
      <c r="AA81" s="207"/>
      <c r="AB81" s="207"/>
      <c r="AC81" s="208"/>
      <c r="AD81" s="207"/>
      <c r="AE81" s="207"/>
      <c r="AF81" s="209"/>
      <c r="AG81" s="41">
        <v>1871434.9638576487</v>
      </c>
    </row>
    <row r="82" spans="1:34">
      <c r="A82" s="127">
        <v>11</v>
      </c>
      <c r="B82" s="205"/>
      <c r="C82" s="206">
        <v>185702.98641451105</v>
      </c>
      <c r="D82" s="206">
        <v>185702.98641451105</v>
      </c>
      <c r="E82" s="205">
        <v>175902.69195756549</v>
      </c>
      <c r="F82" s="205">
        <v>175902.69195756549</v>
      </c>
      <c r="G82" s="205">
        <v>175902.69195756549</v>
      </c>
      <c r="H82" s="205">
        <v>188900.50548978776</v>
      </c>
      <c r="I82" s="205">
        <v>188900.50548978776</v>
      </c>
      <c r="J82" s="205">
        <v>188900.50548978776</v>
      </c>
      <c r="K82" s="205">
        <v>202809.69934328337</v>
      </c>
      <c r="L82" s="205">
        <v>202809.69934328337</v>
      </c>
      <c r="M82" s="205">
        <v>202809.69934328337</v>
      </c>
      <c r="N82" s="282"/>
      <c r="O82" s="207"/>
      <c r="P82" s="207"/>
      <c r="Q82" s="205"/>
      <c r="R82" s="207"/>
      <c r="S82" s="207"/>
      <c r="T82" s="208"/>
      <c r="U82" s="207"/>
      <c r="V82" s="207"/>
      <c r="W82" s="208"/>
      <c r="X82" s="207"/>
      <c r="Y82" s="207"/>
      <c r="Z82" s="208"/>
      <c r="AA82" s="207"/>
      <c r="AB82" s="207"/>
      <c r="AC82" s="208"/>
      <c r="AD82" s="207"/>
      <c r="AE82" s="207"/>
      <c r="AF82" s="209"/>
      <c r="AG82" s="41">
        <v>2074244.6632009321</v>
      </c>
    </row>
    <row r="83" spans="1:34">
      <c r="A83" s="127">
        <v>12</v>
      </c>
      <c r="B83" s="205"/>
      <c r="C83" s="206">
        <v>185702.98641451105</v>
      </c>
      <c r="D83" s="206">
        <v>185702.98641451105</v>
      </c>
      <c r="E83" s="205">
        <v>175902.69195756549</v>
      </c>
      <c r="F83" s="205">
        <v>175902.69195756549</v>
      </c>
      <c r="G83" s="205">
        <v>175902.69195756549</v>
      </c>
      <c r="H83" s="205">
        <v>188900.50548978776</v>
      </c>
      <c r="I83" s="205">
        <v>188900.50548978776</v>
      </c>
      <c r="J83" s="205">
        <v>188900.50548978776</v>
      </c>
      <c r="K83" s="205">
        <v>202809.69934328337</v>
      </c>
      <c r="L83" s="205">
        <v>202809.69934328337</v>
      </c>
      <c r="M83" s="205">
        <v>202809.69934328337</v>
      </c>
      <c r="N83" s="205">
        <v>217690.90318052866</v>
      </c>
      <c r="O83" s="207"/>
      <c r="P83" s="207"/>
      <c r="Q83" s="205"/>
      <c r="R83" s="207"/>
      <c r="S83" s="207"/>
      <c r="T83" s="208"/>
      <c r="U83" s="207"/>
      <c r="V83" s="207"/>
      <c r="W83" s="208"/>
      <c r="X83" s="207"/>
      <c r="Y83" s="207"/>
      <c r="Z83" s="208"/>
      <c r="AA83" s="207"/>
      <c r="AB83" s="207"/>
      <c r="AC83" s="208"/>
      <c r="AD83" s="207"/>
      <c r="AE83" s="207"/>
      <c r="AF83" s="209"/>
      <c r="AG83" s="41">
        <v>2291935.566381461</v>
      </c>
    </row>
    <row r="84" spans="1:34">
      <c r="A84" s="127">
        <v>13</v>
      </c>
      <c r="B84" s="205"/>
      <c r="C84" s="206">
        <v>185702.98641451105</v>
      </c>
      <c r="D84" s="206">
        <v>185702.98641451105</v>
      </c>
      <c r="E84" s="205">
        <v>175902.69195756549</v>
      </c>
      <c r="F84" s="205">
        <v>175902.69195756549</v>
      </c>
      <c r="G84" s="205">
        <v>175902.69195756549</v>
      </c>
      <c r="H84" s="205">
        <v>188900.50548978776</v>
      </c>
      <c r="I84" s="205">
        <v>188900.50548978776</v>
      </c>
      <c r="J84" s="205">
        <v>188900.50548978776</v>
      </c>
      <c r="K84" s="205">
        <v>202809.69934328337</v>
      </c>
      <c r="L84" s="205">
        <v>202809.69934328337</v>
      </c>
      <c r="M84" s="205">
        <v>202809.69934328337</v>
      </c>
      <c r="N84" s="205">
        <v>217690.90318052866</v>
      </c>
      <c r="O84" s="205">
        <v>217690.90318052866</v>
      </c>
      <c r="P84" s="207"/>
      <c r="Q84" s="205"/>
      <c r="R84" s="207"/>
      <c r="S84" s="207"/>
      <c r="T84" s="208"/>
      <c r="U84" s="207"/>
      <c r="V84" s="207"/>
      <c r="W84" s="208"/>
      <c r="X84" s="207"/>
      <c r="Y84" s="207"/>
      <c r="Z84" s="208"/>
      <c r="AA84" s="207"/>
      <c r="AB84" s="207"/>
      <c r="AC84" s="208"/>
      <c r="AD84" s="207"/>
      <c r="AE84" s="207"/>
      <c r="AF84" s="209"/>
      <c r="AG84" s="41">
        <v>2509626.4695619894</v>
      </c>
    </row>
    <row r="85" spans="1:34">
      <c r="A85" s="127">
        <v>14</v>
      </c>
      <c r="B85" s="205"/>
      <c r="C85" s="206">
        <v>185702.98641451105</v>
      </c>
      <c r="D85" s="206">
        <v>185702.98641451105</v>
      </c>
      <c r="E85" s="205">
        <v>175902.69195756549</v>
      </c>
      <c r="F85" s="205">
        <v>175902.69195756549</v>
      </c>
      <c r="G85" s="205">
        <v>175902.69195756549</v>
      </c>
      <c r="H85" s="205">
        <v>188900.50548978776</v>
      </c>
      <c r="I85" s="205">
        <v>188900.50548978776</v>
      </c>
      <c r="J85" s="205">
        <v>188900.50548978776</v>
      </c>
      <c r="K85" s="205">
        <v>202809.69934328337</v>
      </c>
      <c r="L85" s="205">
        <v>202809.69934328337</v>
      </c>
      <c r="M85" s="205">
        <v>202809.69934328337</v>
      </c>
      <c r="N85" s="205">
        <v>217690.90318052866</v>
      </c>
      <c r="O85" s="205">
        <v>217690.90318052866</v>
      </c>
      <c r="P85" s="205">
        <v>217690.90318052866</v>
      </c>
      <c r="Q85" s="205"/>
      <c r="R85" s="207"/>
      <c r="S85" s="207"/>
      <c r="T85" s="208"/>
      <c r="U85" s="207"/>
      <c r="V85" s="207"/>
      <c r="W85" s="208"/>
      <c r="X85" s="207"/>
      <c r="Y85" s="207"/>
      <c r="Z85" s="208"/>
      <c r="AA85" s="207"/>
      <c r="AB85" s="207"/>
      <c r="AC85" s="208"/>
      <c r="AD85" s="207"/>
      <c r="AE85" s="207"/>
      <c r="AF85" s="209"/>
      <c r="AG85" s="41">
        <v>2727317.3727425179</v>
      </c>
    </row>
    <row r="86" spans="1:34">
      <c r="A86" s="127">
        <v>15</v>
      </c>
      <c r="B86" s="205"/>
      <c r="C86" s="206">
        <v>185702.98641451105</v>
      </c>
      <c r="D86" s="206">
        <v>185702.98641451105</v>
      </c>
      <c r="E86" s="205">
        <v>175902.69195756549</v>
      </c>
      <c r="F86" s="205">
        <v>175902.69195756549</v>
      </c>
      <c r="G86" s="205">
        <v>175902.69195756549</v>
      </c>
      <c r="H86" s="205">
        <v>188900.50548978776</v>
      </c>
      <c r="I86" s="205">
        <v>188900.50548978776</v>
      </c>
      <c r="J86" s="205">
        <v>188900.50548978776</v>
      </c>
      <c r="K86" s="205">
        <v>202809.69934328337</v>
      </c>
      <c r="L86" s="205">
        <v>202809.69934328337</v>
      </c>
      <c r="M86" s="205">
        <v>202809.69934328337</v>
      </c>
      <c r="N86" s="205">
        <v>217690.90318052866</v>
      </c>
      <c r="O86" s="205">
        <v>217690.90318052866</v>
      </c>
      <c r="P86" s="205">
        <v>217690.90318052866</v>
      </c>
      <c r="Q86" s="205">
        <v>233608.58475445604</v>
      </c>
      <c r="R86" s="207"/>
      <c r="S86" s="207"/>
      <c r="T86" s="208"/>
      <c r="U86" s="207"/>
      <c r="V86" s="207"/>
      <c r="W86" s="208"/>
      <c r="X86" s="207"/>
      <c r="Y86" s="207"/>
      <c r="Z86" s="208"/>
      <c r="AA86" s="207"/>
      <c r="AB86" s="207"/>
      <c r="AC86" s="208"/>
      <c r="AD86" s="207"/>
      <c r="AE86" s="207"/>
      <c r="AF86" s="209"/>
      <c r="AG86" s="41">
        <v>2960925.9574969737</v>
      </c>
    </row>
    <row r="87" spans="1:34">
      <c r="A87" s="127">
        <v>16</v>
      </c>
      <c r="B87" s="205"/>
      <c r="C87" s="206">
        <v>185702.98641451105</v>
      </c>
      <c r="D87" s="206">
        <v>185702.98641451105</v>
      </c>
      <c r="E87" s="205">
        <v>175902.69195756549</v>
      </c>
      <c r="F87" s="205">
        <v>175902.69195756549</v>
      </c>
      <c r="G87" s="205">
        <v>175902.69195756549</v>
      </c>
      <c r="H87" s="205">
        <v>188900.50548978776</v>
      </c>
      <c r="I87" s="205">
        <v>188900.50548978776</v>
      </c>
      <c r="J87" s="205">
        <v>188900.50548978776</v>
      </c>
      <c r="K87" s="205">
        <v>202809.69934328337</v>
      </c>
      <c r="L87" s="205">
        <v>202809.69934328337</v>
      </c>
      <c r="M87" s="205">
        <v>202809.69934328337</v>
      </c>
      <c r="N87" s="205">
        <v>217690.90318052866</v>
      </c>
      <c r="O87" s="205">
        <v>217690.90318052866</v>
      </c>
      <c r="P87" s="205">
        <v>217690.90318052866</v>
      </c>
      <c r="Q87" s="205">
        <v>233608.58475445604</v>
      </c>
      <c r="R87" s="205">
        <v>233608.58475445604</v>
      </c>
      <c r="S87" s="207"/>
      <c r="T87" s="208"/>
      <c r="U87" s="207"/>
      <c r="V87" s="207"/>
      <c r="W87" s="208"/>
      <c r="X87" s="207"/>
      <c r="Y87" s="207"/>
      <c r="Z87" s="208"/>
      <c r="AA87" s="207"/>
      <c r="AB87" s="207"/>
      <c r="AC87" s="208"/>
      <c r="AD87" s="207"/>
      <c r="AE87" s="207"/>
      <c r="AF87" s="209"/>
      <c r="AG87" s="41">
        <v>3194534.5422514295</v>
      </c>
    </row>
    <row r="88" spans="1:34">
      <c r="A88" s="127">
        <v>17</v>
      </c>
      <c r="B88" s="205"/>
      <c r="C88" s="206">
        <v>185702.98641451105</v>
      </c>
      <c r="D88" s="206">
        <v>185702.98641451105</v>
      </c>
      <c r="E88" s="205">
        <v>175902.69195756549</v>
      </c>
      <c r="F88" s="205">
        <v>175902.69195756549</v>
      </c>
      <c r="G88" s="205">
        <v>175902.69195756549</v>
      </c>
      <c r="H88" s="205">
        <v>188900.50548978776</v>
      </c>
      <c r="I88" s="205">
        <v>188900.50548978776</v>
      </c>
      <c r="J88" s="205">
        <v>188900.50548978776</v>
      </c>
      <c r="K88" s="205">
        <v>202809.69934328337</v>
      </c>
      <c r="L88" s="205">
        <v>202809.69934328337</v>
      </c>
      <c r="M88" s="205">
        <v>202809.69934328337</v>
      </c>
      <c r="N88" s="205">
        <v>217690.90318052866</v>
      </c>
      <c r="O88" s="205">
        <v>217690.90318052866</v>
      </c>
      <c r="P88" s="205">
        <v>217690.90318052866</v>
      </c>
      <c r="Q88" s="205">
        <v>233608.58475445604</v>
      </c>
      <c r="R88" s="205">
        <v>233608.58475445604</v>
      </c>
      <c r="S88" s="205">
        <v>233608.58475445604</v>
      </c>
      <c r="T88" s="208"/>
      <c r="U88" s="207"/>
      <c r="V88" s="207"/>
      <c r="W88" s="208"/>
      <c r="X88" s="207"/>
      <c r="Y88" s="207"/>
      <c r="Z88" s="208"/>
      <c r="AA88" s="207"/>
      <c r="AB88" s="207"/>
      <c r="AC88" s="208"/>
      <c r="AD88" s="207"/>
      <c r="AE88" s="207"/>
      <c r="AF88" s="209"/>
      <c r="AG88" s="41">
        <v>3428143.1270058854</v>
      </c>
    </row>
    <row r="89" spans="1:34">
      <c r="A89" s="127">
        <v>18</v>
      </c>
      <c r="B89" s="205"/>
      <c r="C89" s="206">
        <v>185702.98641451105</v>
      </c>
      <c r="D89" s="206">
        <v>185702.98641451105</v>
      </c>
      <c r="E89" s="205">
        <v>175902.69195756549</v>
      </c>
      <c r="F89" s="205">
        <v>175902.69195756549</v>
      </c>
      <c r="G89" s="205">
        <v>175902.69195756549</v>
      </c>
      <c r="H89" s="205">
        <v>188900.50548978776</v>
      </c>
      <c r="I89" s="205">
        <v>188900.50548978776</v>
      </c>
      <c r="J89" s="205">
        <v>188900.50548978776</v>
      </c>
      <c r="K89" s="205">
        <v>202809.69934328337</v>
      </c>
      <c r="L89" s="205">
        <v>202809.69934328337</v>
      </c>
      <c r="M89" s="205">
        <v>202809.69934328337</v>
      </c>
      <c r="N89" s="205">
        <v>217690.90318052866</v>
      </c>
      <c r="O89" s="205">
        <v>217690.90318052866</v>
      </c>
      <c r="P89" s="205">
        <v>217690.90318052866</v>
      </c>
      <c r="Q89" s="205">
        <v>233608.58475445604</v>
      </c>
      <c r="R89" s="205">
        <v>233608.58475445604</v>
      </c>
      <c r="S89" s="205">
        <v>233608.58475445604</v>
      </c>
      <c r="T89" s="205">
        <v>250631.28273589603</v>
      </c>
      <c r="U89" s="207"/>
      <c r="V89" s="207"/>
      <c r="W89" s="208"/>
      <c r="X89" s="207"/>
      <c r="Y89" s="207"/>
      <c r="Z89" s="208"/>
      <c r="AA89" s="207"/>
      <c r="AB89" s="207"/>
      <c r="AC89" s="208"/>
      <c r="AD89" s="207"/>
      <c r="AE89" s="207"/>
      <c r="AF89" s="209"/>
      <c r="AG89" s="41">
        <v>3678774.4097417812</v>
      </c>
    </row>
    <row r="90" spans="1:34">
      <c r="A90" s="127">
        <v>19</v>
      </c>
      <c r="B90" s="205"/>
      <c r="C90" s="206">
        <v>185702.98641451105</v>
      </c>
      <c r="D90" s="206">
        <v>185702.98641451105</v>
      </c>
      <c r="E90" s="205">
        <v>175902.69195756549</v>
      </c>
      <c r="F90" s="205">
        <v>175902.69195756549</v>
      </c>
      <c r="G90" s="205">
        <v>175902.69195756549</v>
      </c>
      <c r="H90" s="205">
        <v>188900.50548978776</v>
      </c>
      <c r="I90" s="205">
        <v>188900.50548978776</v>
      </c>
      <c r="J90" s="205">
        <v>188900.50548978776</v>
      </c>
      <c r="K90" s="205">
        <v>202809.69934328337</v>
      </c>
      <c r="L90" s="205">
        <v>202809.69934328337</v>
      </c>
      <c r="M90" s="205">
        <v>202809.69934328337</v>
      </c>
      <c r="N90" s="205">
        <v>217690.90318052866</v>
      </c>
      <c r="O90" s="205">
        <v>217690.90318052866</v>
      </c>
      <c r="P90" s="205">
        <v>217690.90318052866</v>
      </c>
      <c r="Q90" s="205">
        <v>233608.58475445604</v>
      </c>
      <c r="R90" s="205">
        <v>233608.58475445604</v>
      </c>
      <c r="S90" s="205">
        <v>233608.58475445604</v>
      </c>
      <c r="T90" s="205">
        <v>250631.28273589603</v>
      </c>
      <c r="U90" s="205">
        <v>250631.28273589603</v>
      </c>
      <c r="V90" s="66"/>
      <c r="W90" s="210"/>
      <c r="X90" s="66"/>
      <c r="Y90" s="66"/>
      <c r="Z90" s="210"/>
      <c r="AA90" s="66"/>
      <c r="AB90" s="66"/>
      <c r="AC90" s="210"/>
      <c r="AD90" s="66"/>
      <c r="AE90" s="66"/>
      <c r="AF90" s="211"/>
      <c r="AG90" s="41">
        <v>3929405.692477677</v>
      </c>
      <c r="AH90" s="16"/>
    </row>
    <row r="91" spans="1:34">
      <c r="A91" s="127">
        <v>20</v>
      </c>
      <c r="B91" s="210"/>
      <c r="C91" s="206">
        <v>185702.98641451105</v>
      </c>
      <c r="D91" s="206">
        <v>185702.98641451105</v>
      </c>
      <c r="E91" s="205">
        <v>175902.69195756549</v>
      </c>
      <c r="F91" s="205">
        <v>175902.69195756549</v>
      </c>
      <c r="G91" s="205">
        <v>175902.69195756549</v>
      </c>
      <c r="H91" s="205">
        <v>188900.50548978776</v>
      </c>
      <c r="I91" s="205">
        <v>188900.50548978776</v>
      </c>
      <c r="J91" s="205">
        <v>188900.50548978776</v>
      </c>
      <c r="K91" s="205">
        <v>202809.69934328337</v>
      </c>
      <c r="L91" s="205">
        <v>202809.69934328337</v>
      </c>
      <c r="M91" s="205">
        <v>202809.69934328337</v>
      </c>
      <c r="N91" s="205">
        <v>217690.90318052866</v>
      </c>
      <c r="O91" s="205">
        <v>217690.90318052866</v>
      </c>
      <c r="P91" s="205">
        <v>217690.90318052866</v>
      </c>
      <c r="Q91" s="205">
        <v>233608.58475445604</v>
      </c>
      <c r="R91" s="205">
        <v>233608.58475445604</v>
      </c>
      <c r="S91" s="205">
        <v>233608.58475445604</v>
      </c>
      <c r="T91" s="205">
        <v>250631.28273589603</v>
      </c>
      <c r="U91" s="205">
        <v>250631.28273589603</v>
      </c>
      <c r="V91" s="205">
        <v>250631.28273589603</v>
      </c>
      <c r="W91" s="210"/>
      <c r="X91" s="66"/>
      <c r="Y91" s="66"/>
      <c r="Z91" s="210"/>
      <c r="AA91" s="66"/>
      <c r="AB91" s="66"/>
      <c r="AC91" s="210"/>
      <c r="AD91" s="66"/>
      <c r="AE91" s="66"/>
      <c r="AF91" s="211"/>
      <c r="AG91" s="41">
        <v>4180036.9752135728</v>
      </c>
    </row>
    <row r="92" spans="1:34" ht="15" thickBot="1">
      <c r="A92" s="127">
        <v>21</v>
      </c>
      <c r="B92" s="212"/>
      <c r="C92" s="213"/>
      <c r="D92" s="206">
        <v>185702.98641451105</v>
      </c>
      <c r="E92" s="205">
        <v>175902.69195756549</v>
      </c>
      <c r="F92" s="205">
        <v>175902.69195756549</v>
      </c>
      <c r="G92" s="205">
        <v>175902.69195756549</v>
      </c>
      <c r="H92" s="205">
        <v>188900.50548978776</v>
      </c>
      <c r="I92" s="205">
        <v>188900.50548978776</v>
      </c>
      <c r="J92" s="205">
        <v>188900.50548978776</v>
      </c>
      <c r="K92" s="205">
        <v>202809.69934328337</v>
      </c>
      <c r="L92" s="205">
        <v>202809.69934328337</v>
      </c>
      <c r="M92" s="205">
        <v>202809.69934328337</v>
      </c>
      <c r="N92" s="205">
        <v>217690.90318052866</v>
      </c>
      <c r="O92" s="205">
        <v>217690.90318052866</v>
      </c>
      <c r="P92" s="205">
        <v>217690.90318052866</v>
      </c>
      <c r="Q92" s="205">
        <v>233608.58475445604</v>
      </c>
      <c r="R92" s="205">
        <v>233608.58475445604</v>
      </c>
      <c r="S92" s="205">
        <v>233608.58475445604</v>
      </c>
      <c r="T92" s="205">
        <v>250631.28273589603</v>
      </c>
      <c r="U92" s="205">
        <v>250631.28273589603</v>
      </c>
      <c r="V92" s="205">
        <v>250631.28273589603</v>
      </c>
      <c r="W92" s="205">
        <v>268831.85321679222</v>
      </c>
      <c r="X92" s="206"/>
      <c r="Y92" s="206"/>
      <c r="Z92" s="205"/>
      <c r="AA92" s="206"/>
      <c r="AB92" s="206"/>
      <c r="AC92" s="205"/>
      <c r="AD92" s="206"/>
      <c r="AE92" s="206"/>
      <c r="AF92" s="215"/>
      <c r="AG92" s="41">
        <v>4263165.8420158541</v>
      </c>
    </row>
    <row r="93" spans="1:34">
      <c r="A93" s="127">
        <v>22</v>
      </c>
      <c r="B93" s="46"/>
      <c r="C93" s="46"/>
      <c r="D93" s="45"/>
      <c r="E93" s="205">
        <v>175902.69195756549</v>
      </c>
      <c r="F93" s="205">
        <v>175902.69195756549</v>
      </c>
      <c r="G93" s="205">
        <v>175902.69195756549</v>
      </c>
      <c r="H93" s="205">
        <v>188900.50548978776</v>
      </c>
      <c r="I93" s="205">
        <v>188900.50548978776</v>
      </c>
      <c r="J93" s="205">
        <v>188900.50548978776</v>
      </c>
      <c r="K93" s="205">
        <v>202809.69934328337</v>
      </c>
      <c r="L93" s="205">
        <v>202809.69934328337</v>
      </c>
      <c r="M93" s="205">
        <v>202809.69934328337</v>
      </c>
      <c r="N93" s="205">
        <v>217690.90318052866</v>
      </c>
      <c r="O93" s="205">
        <v>217690.90318052866</v>
      </c>
      <c r="P93" s="205">
        <v>217690.90318052866</v>
      </c>
      <c r="Q93" s="205">
        <v>233608.58475445604</v>
      </c>
      <c r="R93" s="205">
        <v>233608.58475445604</v>
      </c>
      <c r="S93" s="205">
        <v>233608.58475445604</v>
      </c>
      <c r="T93" s="205">
        <v>250631.28273589603</v>
      </c>
      <c r="U93" s="205">
        <v>250631.28273589603</v>
      </c>
      <c r="V93" s="205">
        <v>250631.28273589603</v>
      </c>
      <c r="W93" s="205">
        <v>268831.85321679222</v>
      </c>
      <c r="X93" s="205">
        <v>268831.85321679222</v>
      </c>
      <c r="Y93" s="206"/>
      <c r="Z93" s="205"/>
      <c r="AA93" s="206"/>
      <c r="AB93" s="206"/>
      <c r="AC93" s="205"/>
      <c r="AD93" s="206"/>
      <c r="AE93" s="206"/>
      <c r="AF93" s="215"/>
      <c r="AG93" s="41">
        <v>4346294.7088181358</v>
      </c>
    </row>
    <row r="94" spans="1:34">
      <c r="A94" s="127">
        <v>23</v>
      </c>
      <c r="B94" s="31"/>
      <c r="C94" s="46"/>
      <c r="D94" s="45"/>
      <c r="E94" s="210"/>
      <c r="F94" s="205">
        <v>175902.69195756549</v>
      </c>
      <c r="G94" s="205">
        <v>175902.69195756549</v>
      </c>
      <c r="H94" s="205">
        <v>188900.50548978776</v>
      </c>
      <c r="I94" s="205">
        <v>188900.50548978776</v>
      </c>
      <c r="J94" s="205">
        <v>188900.50548978776</v>
      </c>
      <c r="K94" s="205">
        <v>202809.69934328337</v>
      </c>
      <c r="L94" s="205">
        <v>202809.69934328337</v>
      </c>
      <c r="M94" s="205">
        <v>202809.69934328337</v>
      </c>
      <c r="N94" s="205">
        <v>217690.90318052866</v>
      </c>
      <c r="O94" s="205">
        <v>217690.90318052866</v>
      </c>
      <c r="P94" s="205">
        <v>217690.90318052866</v>
      </c>
      <c r="Q94" s="205">
        <v>233608.58475445604</v>
      </c>
      <c r="R94" s="205">
        <v>233608.58475445604</v>
      </c>
      <c r="S94" s="205">
        <v>233608.58475445604</v>
      </c>
      <c r="T94" s="205">
        <v>250631.28273589603</v>
      </c>
      <c r="U94" s="205">
        <v>250631.28273589603</v>
      </c>
      <c r="V94" s="205">
        <v>250631.28273589603</v>
      </c>
      <c r="W94" s="205">
        <v>268831.85321679222</v>
      </c>
      <c r="X94" s="205">
        <v>268831.85321679222</v>
      </c>
      <c r="Y94" s="205">
        <v>268831.85321679222</v>
      </c>
      <c r="Z94" s="216"/>
      <c r="AA94" s="217"/>
      <c r="AB94" s="217"/>
      <c r="AC94" s="216"/>
      <c r="AD94" s="217"/>
      <c r="AE94" s="217"/>
      <c r="AF94" s="218"/>
      <c r="AG94" s="41">
        <v>4439223.8700773623</v>
      </c>
    </row>
    <row r="95" spans="1:34" ht="15" thickBot="1">
      <c r="A95" s="127">
        <v>24</v>
      </c>
      <c r="B95" s="31"/>
      <c r="C95" s="46"/>
      <c r="D95" s="45"/>
      <c r="E95" s="219"/>
      <c r="F95" s="214"/>
      <c r="G95" s="205">
        <v>175902.69195756549</v>
      </c>
      <c r="H95" s="205">
        <v>188900.50548978776</v>
      </c>
      <c r="I95" s="205">
        <v>188900.50548978776</v>
      </c>
      <c r="J95" s="205">
        <v>188900.50548978776</v>
      </c>
      <c r="K95" s="205">
        <v>202809.69934328337</v>
      </c>
      <c r="L95" s="205">
        <v>202809.69934328337</v>
      </c>
      <c r="M95" s="205">
        <v>202809.69934328337</v>
      </c>
      <c r="N95" s="205">
        <v>217690.90318052866</v>
      </c>
      <c r="O95" s="205">
        <v>217690.90318052866</v>
      </c>
      <c r="P95" s="205">
        <v>217690.90318052866</v>
      </c>
      <c r="Q95" s="205">
        <v>233608.58475445604</v>
      </c>
      <c r="R95" s="205">
        <v>233608.58475445604</v>
      </c>
      <c r="S95" s="205">
        <v>233608.58475445604</v>
      </c>
      <c r="T95" s="205">
        <v>250631.28273589603</v>
      </c>
      <c r="U95" s="205">
        <v>250631.28273589603</v>
      </c>
      <c r="V95" s="205">
        <v>250631.28273589603</v>
      </c>
      <c r="W95" s="205">
        <v>268831.85321679222</v>
      </c>
      <c r="X95" s="205">
        <v>268831.85321679222</v>
      </c>
      <c r="Y95" s="205">
        <v>268831.85321679222</v>
      </c>
      <c r="Z95" s="205">
        <v>288287.73067511257</v>
      </c>
      <c r="AA95" s="220"/>
      <c r="AB95" s="220"/>
      <c r="AC95" s="221"/>
      <c r="AD95" s="220"/>
      <c r="AE95" s="220"/>
      <c r="AF95" s="222"/>
      <c r="AG95" s="41">
        <v>4551608.9087949097</v>
      </c>
    </row>
    <row r="96" spans="1:34">
      <c r="A96" s="127">
        <v>25</v>
      </c>
      <c r="B96" s="31"/>
      <c r="C96" s="46"/>
      <c r="D96" s="46"/>
      <c r="E96" s="45"/>
      <c r="F96" s="45"/>
      <c r="G96" s="45"/>
      <c r="H96" s="205">
        <v>188900.50548978776</v>
      </c>
      <c r="I96" s="205">
        <v>188900.50548978776</v>
      </c>
      <c r="J96" s="205">
        <v>188900.50548978776</v>
      </c>
      <c r="K96" s="205">
        <v>202809.69934328337</v>
      </c>
      <c r="L96" s="205">
        <v>202809.69934328337</v>
      </c>
      <c r="M96" s="205">
        <v>202809.69934328337</v>
      </c>
      <c r="N96" s="205">
        <v>217690.90318052866</v>
      </c>
      <c r="O96" s="205">
        <v>217690.90318052866</v>
      </c>
      <c r="P96" s="205">
        <v>217690.90318052866</v>
      </c>
      <c r="Q96" s="205">
        <v>233608.58475445604</v>
      </c>
      <c r="R96" s="205">
        <v>233608.58475445604</v>
      </c>
      <c r="S96" s="205">
        <v>233608.58475445604</v>
      </c>
      <c r="T96" s="205">
        <v>250631.28273589603</v>
      </c>
      <c r="U96" s="205">
        <v>250631.28273589603</v>
      </c>
      <c r="V96" s="205">
        <v>250631.28273589603</v>
      </c>
      <c r="W96" s="205">
        <v>268831.85321679222</v>
      </c>
      <c r="X96" s="205">
        <v>268831.85321679222</v>
      </c>
      <c r="Y96" s="205">
        <v>268831.85321679222</v>
      </c>
      <c r="Z96" s="205">
        <v>288287.73067511257</v>
      </c>
      <c r="AA96" s="205">
        <v>288287.73067511257</v>
      </c>
      <c r="AB96" s="66"/>
      <c r="AC96" s="210"/>
      <c r="AD96" s="66"/>
      <c r="AE96" s="66"/>
      <c r="AF96" s="211"/>
      <c r="AG96" s="41">
        <v>4663993.9475124571</v>
      </c>
    </row>
    <row r="97" spans="1:34">
      <c r="A97" s="127">
        <v>26</v>
      </c>
      <c r="B97" s="31"/>
      <c r="C97" s="46"/>
      <c r="D97" s="46"/>
      <c r="E97" s="46"/>
      <c r="F97" s="45"/>
      <c r="G97" s="45"/>
      <c r="H97" s="210"/>
      <c r="I97" s="205">
        <v>188900.50548978776</v>
      </c>
      <c r="J97" s="205">
        <v>188900.50548978776</v>
      </c>
      <c r="K97" s="205">
        <v>202809.69934328337</v>
      </c>
      <c r="L97" s="205">
        <v>202809.69934328337</v>
      </c>
      <c r="M97" s="205">
        <v>202809.69934328337</v>
      </c>
      <c r="N97" s="205">
        <v>217690.90318052866</v>
      </c>
      <c r="O97" s="205">
        <v>217690.90318052866</v>
      </c>
      <c r="P97" s="205">
        <v>217690.90318052866</v>
      </c>
      <c r="Q97" s="205">
        <v>233608.58475445604</v>
      </c>
      <c r="R97" s="205">
        <v>233608.58475445604</v>
      </c>
      <c r="S97" s="205">
        <v>233608.58475445604</v>
      </c>
      <c r="T97" s="205">
        <v>250631.28273589603</v>
      </c>
      <c r="U97" s="205">
        <v>250631.28273589603</v>
      </c>
      <c r="V97" s="205">
        <v>250631.28273589603</v>
      </c>
      <c r="W97" s="205">
        <v>268831.85321679222</v>
      </c>
      <c r="X97" s="205">
        <v>268831.85321679222</v>
      </c>
      <c r="Y97" s="205">
        <v>268831.85321679222</v>
      </c>
      <c r="Z97" s="205">
        <v>288287.73067511257</v>
      </c>
      <c r="AA97" s="205">
        <v>288287.73067511257</v>
      </c>
      <c r="AB97" s="205">
        <v>288287.73067511257</v>
      </c>
      <c r="AC97" s="210"/>
      <c r="AD97" s="66"/>
      <c r="AE97" s="66"/>
      <c r="AF97" s="211"/>
      <c r="AG97" s="41">
        <v>4763381.1726977816</v>
      </c>
    </row>
    <row r="98" spans="1:34" ht="15" thickBot="1">
      <c r="A98" s="127">
        <v>27</v>
      </c>
      <c r="B98" s="31"/>
      <c r="C98" s="46"/>
      <c r="D98" s="46"/>
      <c r="E98" s="46"/>
      <c r="F98" s="46"/>
      <c r="G98" s="45"/>
      <c r="H98" s="219"/>
      <c r="I98" s="214"/>
      <c r="J98" s="205">
        <v>188900.50548978776</v>
      </c>
      <c r="K98" s="205">
        <v>202809.69934328337</v>
      </c>
      <c r="L98" s="205">
        <v>202809.69934328337</v>
      </c>
      <c r="M98" s="205">
        <v>202809.69934328337</v>
      </c>
      <c r="N98" s="205">
        <v>217690.90318052866</v>
      </c>
      <c r="O98" s="205">
        <v>217690.90318052866</v>
      </c>
      <c r="P98" s="205">
        <v>217690.90318052866</v>
      </c>
      <c r="Q98" s="205">
        <v>233608.58475445604</v>
      </c>
      <c r="R98" s="205">
        <v>233608.58475445604</v>
      </c>
      <c r="S98" s="205">
        <v>233608.58475445604</v>
      </c>
      <c r="T98" s="205">
        <v>250631.28273589603</v>
      </c>
      <c r="U98" s="205">
        <v>250631.28273589603</v>
      </c>
      <c r="V98" s="205">
        <v>250631.28273589603</v>
      </c>
      <c r="W98" s="205">
        <v>268831.85321679222</v>
      </c>
      <c r="X98" s="205">
        <v>268831.85321679222</v>
      </c>
      <c r="Y98" s="205">
        <v>268831.85321679222</v>
      </c>
      <c r="Z98" s="205">
        <v>288287.73067511257</v>
      </c>
      <c r="AA98" s="205">
        <v>288287.73067511257</v>
      </c>
      <c r="AB98" s="205">
        <v>288287.73067511257</v>
      </c>
      <c r="AC98" s="205">
        <v>324535.26444342587</v>
      </c>
      <c r="AD98" s="66"/>
      <c r="AE98" s="66"/>
      <c r="AF98" s="211"/>
      <c r="AG98" s="41">
        <v>4899015.931651419</v>
      </c>
    </row>
    <row r="99" spans="1:34">
      <c r="A99" s="127">
        <v>28</v>
      </c>
      <c r="B99" s="31"/>
      <c r="C99" s="46"/>
      <c r="D99" s="46"/>
      <c r="E99" s="46"/>
      <c r="F99" s="46"/>
      <c r="G99" s="46"/>
      <c r="H99" s="45"/>
      <c r="I99" s="45"/>
      <c r="J99" s="45"/>
      <c r="K99" s="205">
        <v>202809.69934328337</v>
      </c>
      <c r="L99" s="205">
        <v>202809.69934328337</v>
      </c>
      <c r="M99" s="205">
        <v>202809.69934328337</v>
      </c>
      <c r="N99" s="205">
        <v>217690.90318052866</v>
      </c>
      <c r="O99" s="205">
        <v>217690.90318052866</v>
      </c>
      <c r="P99" s="205">
        <v>217690.90318052866</v>
      </c>
      <c r="Q99" s="205">
        <v>233608.58475445604</v>
      </c>
      <c r="R99" s="205">
        <v>233608.58475445604</v>
      </c>
      <c r="S99" s="205">
        <v>233608.58475445604</v>
      </c>
      <c r="T99" s="205">
        <v>250631.28273589603</v>
      </c>
      <c r="U99" s="205">
        <v>250631.28273589603</v>
      </c>
      <c r="V99" s="205">
        <v>250631.28273589603</v>
      </c>
      <c r="W99" s="205">
        <v>268831.85321679222</v>
      </c>
      <c r="X99" s="205">
        <v>268831.85321679222</v>
      </c>
      <c r="Y99" s="205">
        <v>268831.85321679222</v>
      </c>
      <c r="Z99" s="205">
        <v>288287.73067511257</v>
      </c>
      <c r="AA99" s="205">
        <v>288287.73067511257</v>
      </c>
      <c r="AB99" s="205">
        <v>288287.73067511257</v>
      </c>
      <c r="AC99" s="205">
        <v>324535.26444342587</v>
      </c>
      <c r="AD99" s="205">
        <v>324535.26444342587</v>
      </c>
      <c r="AE99" s="66"/>
      <c r="AF99" s="211"/>
      <c r="AG99" s="41">
        <v>5034650.6906050574</v>
      </c>
    </row>
    <row r="100" spans="1:34">
      <c r="A100" s="127">
        <v>29</v>
      </c>
      <c r="B100" s="31"/>
      <c r="C100" s="46"/>
      <c r="D100" s="46"/>
      <c r="E100" s="46"/>
      <c r="F100" s="46"/>
      <c r="G100" s="46"/>
      <c r="H100" s="46"/>
      <c r="I100" s="45"/>
      <c r="J100" s="45"/>
      <c r="K100" s="210"/>
      <c r="L100" s="205">
        <v>202809.69934328337</v>
      </c>
      <c r="M100" s="205">
        <v>202809.69934328337</v>
      </c>
      <c r="N100" s="205">
        <v>217690.90318052866</v>
      </c>
      <c r="O100" s="205">
        <v>217690.90318052866</v>
      </c>
      <c r="P100" s="205">
        <v>217690.90318052866</v>
      </c>
      <c r="Q100" s="205">
        <v>233608.58475445604</v>
      </c>
      <c r="R100" s="205">
        <v>233608.58475445604</v>
      </c>
      <c r="S100" s="205">
        <v>233608.58475445604</v>
      </c>
      <c r="T100" s="205">
        <v>250631.28273589603</v>
      </c>
      <c r="U100" s="205">
        <v>250631.28273589603</v>
      </c>
      <c r="V100" s="205">
        <v>250631.28273589603</v>
      </c>
      <c r="W100" s="205">
        <v>268831.85321679222</v>
      </c>
      <c r="X100" s="205">
        <v>268831.85321679222</v>
      </c>
      <c r="Y100" s="205">
        <v>268831.85321679222</v>
      </c>
      <c r="Z100" s="205">
        <v>288287.73067511257</v>
      </c>
      <c r="AA100" s="205">
        <v>288287.73067511257</v>
      </c>
      <c r="AB100" s="205">
        <v>288287.73067511257</v>
      </c>
      <c r="AC100" s="205">
        <v>324535.26444342587</v>
      </c>
      <c r="AD100" s="205">
        <v>324535.26444342587</v>
      </c>
      <c r="AE100" s="205">
        <v>324535.26444342587</v>
      </c>
      <c r="AF100" s="211"/>
      <c r="AG100" s="41">
        <v>5156376.2557051992</v>
      </c>
    </row>
    <row r="101" spans="1:34" ht="15" thickBot="1">
      <c r="A101" s="127">
        <v>30</v>
      </c>
      <c r="B101" s="229"/>
      <c r="C101" s="230"/>
      <c r="D101" s="230"/>
      <c r="E101" s="230"/>
      <c r="F101" s="230"/>
      <c r="G101" s="230"/>
      <c r="H101" s="230"/>
      <c r="I101" s="230"/>
      <c r="J101" s="231"/>
      <c r="K101" s="227"/>
      <c r="L101" s="287"/>
      <c r="M101" s="205">
        <v>202809.69934328337</v>
      </c>
      <c r="N101" s="205">
        <v>217690.90318052866</v>
      </c>
      <c r="O101" s="205">
        <v>217690.90318052866</v>
      </c>
      <c r="P101" s="205">
        <v>217690.90318052866</v>
      </c>
      <c r="Q101" s="205">
        <v>233608.58475445604</v>
      </c>
      <c r="R101" s="205">
        <v>233608.58475445604</v>
      </c>
      <c r="S101" s="205">
        <v>233608.58475445604</v>
      </c>
      <c r="T101" s="205">
        <v>250631.28273589603</v>
      </c>
      <c r="U101" s="205">
        <v>250631.28273589603</v>
      </c>
      <c r="V101" s="205">
        <v>250631.28273589603</v>
      </c>
      <c r="W101" s="205">
        <v>268831.85321679222</v>
      </c>
      <c r="X101" s="205">
        <v>268831.85321679222</v>
      </c>
      <c r="Y101" s="205">
        <v>268831.85321679222</v>
      </c>
      <c r="Z101" s="205">
        <v>288287.73067511257</v>
      </c>
      <c r="AA101" s="205">
        <v>288287.73067511257</v>
      </c>
      <c r="AB101" s="205">
        <v>288287.73067511257</v>
      </c>
      <c r="AC101" s="205">
        <v>324535.26444342587</v>
      </c>
      <c r="AD101" s="205">
        <v>324535.26444342587</v>
      </c>
      <c r="AE101" s="205">
        <v>324535.26444342587</v>
      </c>
      <c r="AF101" s="205">
        <v>331299.71007731464</v>
      </c>
      <c r="AG101" s="228">
        <v>5284866.2664392311</v>
      </c>
      <c r="AH101" s="232">
        <v>88475070.807283506</v>
      </c>
    </row>
    <row r="102" spans="1:34">
      <c r="A102" s="256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"/>
      <c r="M102" s="77"/>
      <c r="N102" s="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223"/>
    </row>
    <row r="103" spans="1:34">
      <c r="A103" s="256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"/>
      <c r="M103" s="77"/>
      <c r="N103" s="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223"/>
    </row>
    <row r="104" spans="1:34">
      <c r="A104" s="256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"/>
      <c r="M104" s="77"/>
      <c r="N104" s="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223"/>
    </row>
    <row r="105" spans="1:34">
      <c r="A105" s="256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"/>
      <c r="M105" s="77"/>
      <c r="N105" s="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223"/>
    </row>
    <row r="106" spans="1:34">
      <c r="A106" s="256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"/>
      <c r="M106" s="77"/>
      <c r="N106" s="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223"/>
    </row>
    <row r="107" spans="1:34">
      <c r="A107" s="256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"/>
      <c r="M107" s="77"/>
      <c r="N107" s="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223"/>
    </row>
    <row r="108" spans="1:34">
      <c r="A108" s="256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"/>
      <c r="M108" s="77"/>
      <c r="N108" s="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223"/>
    </row>
    <row r="109" spans="1:34">
      <c r="A109" s="256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"/>
      <c r="M109" s="77"/>
      <c r="N109" s="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223"/>
    </row>
    <row r="110" spans="1:34">
      <c r="A110" s="256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"/>
      <c r="M110" s="77"/>
      <c r="N110" s="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223"/>
    </row>
    <row r="111" spans="1:34">
      <c r="A111" s="256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"/>
      <c r="M111" s="77"/>
      <c r="N111" s="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223"/>
    </row>
    <row r="112" spans="1:34">
      <c r="A112" s="256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"/>
      <c r="M112" s="77"/>
      <c r="N112" s="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223"/>
    </row>
    <row r="113" spans="1:33">
      <c r="A113" s="256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"/>
      <c r="M113" s="77"/>
      <c r="N113" s="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223"/>
    </row>
    <row r="114" spans="1:33">
      <c r="A114" s="256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"/>
      <c r="M114" s="77"/>
      <c r="N114" s="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223"/>
    </row>
    <row r="115" spans="1:33">
      <c r="A115" s="256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"/>
      <c r="M115" s="77"/>
      <c r="N115" s="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223"/>
    </row>
    <row r="116" spans="1:33">
      <c r="A116" s="256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"/>
      <c r="M116" s="77"/>
      <c r="N116" s="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223"/>
    </row>
    <row r="117" spans="1:33">
      <c r="A117" s="256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"/>
      <c r="M117" s="77"/>
      <c r="N117" s="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223"/>
    </row>
    <row r="118" spans="1:33">
      <c r="A118" s="256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"/>
      <c r="M118" s="77"/>
      <c r="N118" s="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223"/>
    </row>
    <row r="119" spans="1:33">
      <c r="A119" s="256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"/>
      <c r="M119" s="77"/>
      <c r="N119" s="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223"/>
    </row>
    <row r="120" spans="1:33">
      <c r="A120" s="256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"/>
      <c r="M120" s="77"/>
      <c r="N120" s="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223"/>
    </row>
    <row r="121" spans="1:33">
      <c r="A121" s="256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"/>
      <c r="M121" s="77"/>
      <c r="N121" s="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223"/>
    </row>
    <row r="122" spans="1:33">
      <c r="A122" s="256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"/>
      <c r="M122" s="77"/>
      <c r="N122" s="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223"/>
    </row>
    <row r="123" spans="1:33">
      <c r="A123" s="256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"/>
      <c r="M123" s="77"/>
      <c r="N123" s="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223"/>
    </row>
    <row r="124" spans="1:33">
      <c r="A124" s="256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"/>
      <c r="M124" s="77"/>
      <c r="N124" s="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223"/>
    </row>
    <row r="125" spans="1:33">
      <c r="A125" s="256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"/>
      <c r="M125" s="77"/>
      <c r="N125" s="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223"/>
    </row>
    <row r="126" spans="1:33">
      <c r="A126" s="256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"/>
      <c r="M126" s="77"/>
      <c r="N126" s="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223"/>
    </row>
    <row r="127" spans="1:33">
      <c r="A127" s="256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"/>
      <c r="M127" s="77"/>
      <c r="N127" s="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223"/>
    </row>
    <row r="128" spans="1:33">
      <c r="A128" s="256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"/>
      <c r="M128" s="77"/>
      <c r="N128" s="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223"/>
    </row>
    <row r="129" spans="1:33">
      <c r="A129" s="256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"/>
      <c r="M129" s="77"/>
      <c r="N129" s="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223"/>
    </row>
    <row r="130" spans="1:33">
      <c r="A130" s="256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"/>
      <c r="M130" s="77"/>
      <c r="N130" s="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223"/>
    </row>
    <row r="131" spans="1:33">
      <c r="A131" s="256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"/>
      <c r="M131" s="77"/>
      <c r="N131" s="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223"/>
    </row>
    <row r="132" spans="1:33">
      <c r="A132" s="256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"/>
      <c r="M132" s="77"/>
      <c r="N132" s="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223"/>
    </row>
    <row r="133" spans="1:33">
      <c r="A133" s="256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"/>
      <c r="M133" s="77"/>
      <c r="N133" s="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223"/>
    </row>
    <row r="134" spans="1:33">
      <c r="A134" s="256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"/>
      <c r="M134" s="77"/>
      <c r="N134" s="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223"/>
    </row>
    <row r="135" spans="1:33">
      <c r="A135" s="256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"/>
      <c r="M135" s="77"/>
      <c r="N135" s="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223"/>
    </row>
    <row r="136" spans="1:33">
      <c r="A136" s="256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"/>
      <c r="M136" s="77"/>
      <c r="N136" s="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223"/>
    </row>
    <row r="137" spans="1:33">
      <c r="A137" s="256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"/>
      <c r="M137" s="77"/>
      <c r="N137" s="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223"/>
    </row>
    <row r="138" spans="1:33">
      <c r="A138" s="256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"/>
      <c r="M138" s="77"/>
      <c r="N138" s="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223"/>
    </row>
    <row r="139" spans="1:33">
      <c r="A139" s="256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"/>
      <c r="M139" s="77"/>
      <c r="N139" s="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223"/>
    </row>
    <row r="140" spans="1:33">
      <c r="A140" s="256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"/>
      <c r="M140" s="77"/>
      <c r="N140" s="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223"/>
    </row>
    <row r="141" spans="1:33">
      <c r="A141" s="256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"/>
      <c r="M141" s="77"/>
      <c r="N141" s="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223"/>
    </row>
    <row r="142" spans="1:33">
      <c r="A142" s="256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"/>
      <c r="M142" s="77"/>
      <c r="N142" s="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223"/>
    </row>
    <row r="143" spans="1:33">
      <c r="A143" s="256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"/>
      <c r="M143" s="77"/>
      <c r="N143" s="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223"/>
    </row>
    <row r="144" spans="1:33">
      <c r="A144" s="256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"/>
      <c r="M144" s="77"/>
      <c r="N144" s="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223"/>
    </row>
    <row r="145" spans="1:33">
      <c r="A145" s="256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"/>
      <c r="M145" s="77"/>
      <c r="N145" s="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223"/>
    </row>
    <row r="146" spans="1:33">
      <c r="A146" s="256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"/>
      <c r="M146" s="77"/>
      <c r="N146" s="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223"/>
    </row>
    <row r="147" spans="1:33">
      <c r="A147" s="256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"/>
      <c r="M147" s="77"/>
      <c r="N147" s="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223"/>
    </row>
    <row r="148" spans="1:33">
      <c r="A148" s="256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"/>
      <c r="M148" s="77"/>
      <c r="N148" s="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223"/>
    </row>
    <row r="149" spans="1:33">
      <c r="A149" s="256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"/>
      <c r="M149" s="77"/>
      <c r="N149" s="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223"/>
    </row>
    <row r="150" spans="1:33">
      <c r="A150" s="256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"/>
      <c r="M150" s="77"/>
      <c r="N150" s="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223"/>
    </row>
    <row r="151" spans="1:33">
      <c r="A151" s="256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"/>
      <c r="M151" s="77"/>
      <c r="N151" s="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223"/>
    </row>
    <row r="152" spans="1:33">
      <c r="A152" s="256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"/>
      <c r="M152" s="77"/>
      <c r="N152" s="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223"/>
    </row>
    <row r="153" spans="1:33">
      <c r="A153" s="256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"/>
      <c r="M153" s="77"/>
      <c r="N153" s="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223"/>
    </row>
    <row r="154" spans="1:33">
      <c r="A154" s="256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"/>
      <c r="M154" s="77"/>
      <c r="N154" s="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223"/>
    </row>
    <row r="155" spans="1:33">
      <c r="A155" s="256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"/>
      <c r="M155" s="77"/>
      <c r="N155" s="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223"/>
    </row>
    <row r="156" spans="1:33">
      <c r="A156" s="256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"/>
      <c r="M156" s="77"/>
      <c r="N156" s="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223"/>
    </row>
    <row r="157" spans="1:33">
      <c r="A157" s="256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"/>
      <c r="M157" s="77"/>
      <c r="N157" s="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223"/>
    </row>
    <row r="158" spans="1:33">
      <c r="A158" s="256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"/>
      <c r="M158" s="77"/>
      <c r="N158" s="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223"/>
    </row>
    <row r="159" spans="1:33">
      <c r="A159" s="256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"/>
      <c r="M159" s="77"/>
      <c r="N159" s="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223"/>
    </row>
    <row r="160" spans="1:33">
      <c r="A160" s="256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"/>
      <c r="M160" s="77"/>
      <c r="N160" s="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223"/>
    </row>
    <row r="161" spans="1:33">
      <c r="A161" s="256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"/>
      <c r="M161" s="77"/>
      <c r="N161" s="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223"/>
    </row>
    <row r="162" spans="1:33">
      <c r="A162" s="256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"/>
      <c r="M162" s="77"/>
      <c r="N162" s="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223"/>
    </row>
    <row r="163" spans="1:33">
      <c r="A163" s="256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"/>
      <c r="M163" s="77"/>
      <c r="N163" s="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223"/>
    </row>
    <row r="164" spans="1:33">
      <c r="A164" s="256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"/>
      <c r="M164" s="77"/>
      <c r="N164" s="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223"/>
    </row>
    <row r="165" spans="1:33">
      <c r="A165" s="256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"/>
      <c r="M165" s="77"/>
      <c r="N165" s="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223"/>
    </row>
    <row r="166" spans="1:33">
      <c r="A166" s="256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"/>
      <c r="M166" s="77"/>
      <c r="N166" s="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223"/>
    </row>
    <row r="167" spans="1:33">
      <c r="A167" s="256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"/>
      <c r="M167" s="77"/>
      <c r="N167" s="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223"/>
    </row>
    <row r="168" spans="1:33">
      <c r="A168" s="256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"/>
      <c r="M168" s="77"/>
      <c r="N168" s="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223"/>
    </row>
    <row r="169" spans="1:33">
      <c r="A169" s="256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"/>
      <c r="M169" s="77"/>
      <c r="N169" s="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223"/>
    </row>
    <row r="170" spans="1:33">
      <c r="A170" s="256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"/>
      <c r="M170" s="77"/>
      <c r="N170" s="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223"/>
    </row>
    <row r="171" spans="1:33">
      <c r="A171" s="256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"/>
      <c r="M171" s="77"/>
      <c r="N171" s="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223"/>
    </row>
    <row r="172" spans="1:33">
      <c r="A172" s="256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"/>
      <c r="M172" s="77"/>
      <c r="N172" s="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223"/>
    </row>
    <row r="173" spans="1:33">
      <c r="A173" s="256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"/>
      <c r="M173" s="77"/>
      <c r="N173" s="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223"/>
    </row>
    <row r="174" spans="1:33">
      <c r="A174" s="256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"/>
      <c r="M174" s="77"/>
      <c r="N174" s="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223"/>
    </row>
    <row r="175" spans="1:33">
      <c r="A175" s="256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"/>
      <c r="M175" s="77"/>
      <c r="N175" s="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223"/>
    </row>
    <row r="176" spans="1:33">
      <c r="A176" s="256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"/>
      <c r="M176" s="77"/>
      <c r="N176" s="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223"/>
    </row>
    <row r="177" spans="1:33">
      <c r="A177" s="256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"/>
      <c r="M177" s="77"/>
      <c r="N177" s="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223"/>
    </row>
    <row r="178" spans="1:33">
      <c r="A178" s="256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"/>
      <c r="M178" s="77"/>
      <c r="N178" s="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223"/>
    </row>
    <row r="179" spans="1:33">
      <c r="A179" s="256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"/>
      <c r="M179" s="77"/>
      <c r="N179" s="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223"/>
    </row>
    <row r="180" spans="1:33">
      <c r="A180" s="256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"/>
      <c r="M180" s="77"/>
      <c r="N180" s="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223"/>
    </row>
    <row r="181" spans="1:33">
      <c r="A181" s="256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"/>
      <c r="M181" s="77"/>
      <c r="N181" s="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223"/>
    </row>
    <row r="182" spans="1:33">
      <c r="A182" s="256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"/>
      <c r="M182" s="77"/>
      <c r="N182" s="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223"/>
    </row>
    <row r="183" spans="1:33">
      <c r="A183" s="256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"/>
      <c r="M183" s="77"/>
      <c r="N183" s="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223"/>
    </row>
    <row r="184" spans="1:33">
      <c r="A184" s="256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"/>
      <c r="M184" s="77"/>
      <c r="N184" s="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223"/>
    </row>
    <row r="185" spans="1:33">
      <c r="A185" s="256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"/>
      <c r="M185" s="77"/>
      <c r="N185" s="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223"/>
    </row>
    <row r="186" spans="1:33">
      <c r="A186" s="256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"/>
      <c r="M186" s="77"/>
      <c r="N186" s="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223"/>
    </row>
    <row r="187" spans="1:33">
      <c r="A187" s="256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"/>
      <c r="M187" s="77"/>
      <c r="N187" s="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223"/>
    </row>
    <row r="188" spans="1:33">
      <c r="A188" s="256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"/>
      <c r="M188" s="77"/>
      <c r="N188" s="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223"/>
    </row>
    <row r="189" spans="1:33">
      <c r="A189" s="256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"/>
      <c r="M189" s="77"/>
      <c r="N189" s="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223"/>
    </row>
    <row r="190" spans="1:33">
      <c r="A190" s="256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"/>
      <c r="M190" s="77"/>
      <c r="N190" s="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223"/>
    </row>
    <row r="191" spans="1:33">
      <c r="A191" s="256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"/>
      <c r="M191" s="77"/>
      <c r="N191" s="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223"/>
    </row>
    <row r="192" spans="1:33">
      <c r="A192" s="256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"/>
      <c r="M192" s="77"/>
      <c r="N192" s="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223"/>
    </row>
    <row r="193" spans="1:33">
      <c r="A193" s="256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"/>
      <c r="M193" s="77"/>
      <c r="N193" s="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223"/>
    </row>
    <row r="194" spans="1:33">
      <c r="A194" s="256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"/>
      <c r="M194" s="77"/>
      <c r="N194" s="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223"/>
    </row>
    <row r="195" spans="1:33">
      <c r="A195" s="256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"/>
      <c r="M195" s="77"/>
      <c r="N195" s="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223"/>
    </row>
    <row r="196" spans="1:33">
      <c r="A196" s="256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"/>
      <c r="M196" s="77"/>
      <c r="N196" s="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223"/>
    </row>
    <row r="197" spans="1:33">
      <c r="A197" s="256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"/>
      <c r="M197" s="77"/>
      <c r="N197" s="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223"/>
    </row>
    <row r="198" spans="1:33">
      <c r="A198" s="256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"/>
      <c r="M198" s="77"/>
      <c r="N198" s="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223"/>
    </row>
    <row r="199" spans="1:33">
      <c r="A199" s="256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"/>
      <c r="M199" s="77"/>
      <c r="N199" s="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223"/>
    </row>
    <row r="200" spans="1:33">
      <c r="A200" s="256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"/>
      <c r="M200" s="77"/>
      <c r="N200" s="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223"/>
    </row>
    <row r="201" spans="1:33">
      <c r="A201" s="256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"/>
      <c r="M201" s="77"/>
      <c r="N201" s="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223"/>
    </row>
    <row r="202" spans="1:33">
      <c r="A202" s="256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"/>
      <c r="M202" s="77"/>
      <c r="N202" s="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223"/>
    </row>
    <row r="203" spans="1:33">
      <c r="A203" s="256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"/>
      <c r="M203" s="77"/>
      <c r="N203" s="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223"/>
    </row>
    <row r="204" spans="1:33">
      <c r="A204" s="256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"/>
      <c r="M204" s="77"/>
      <c r="N204" s="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223"/>
    </row>
    <row r="205" spans="1:33">
      <c r="A205" s="256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"/>
      <c r="M205" s="77"/>
      <c r="N205" s="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223"/>
    </row>
    <row r="206" spans="1:33">
      <c r="A206" s="256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"/>
      <c r="M206" s="77"/>
      <c r="N206" s="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223"/>
    </row>
    <row r="207" spans="1:33">
      <c r="A207" s="256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"/>
      <c r="M207" s="77"/>
      <c r="N207" s="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223"/>
    </row>
    <row r="208" spans="1:33">
      <c r="A208" s="256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"/>
      <c r="M208" s="77"/>
      <c r="N208" s="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223"/>
    </row>
    <row r="209" spans="1:33">
      <c r="A209" s="256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"/>
      <c r="M209" s="77"/>
      <c r="N209" s="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223"/>
    </row>
    <row r="210" spans="1:33">
      <c r="AF210" s="125"/>
      <c r="AG210" s="223"/>
    </row>
    <row r="211" spans="1:33">
      <c r="AG211" s="41"/>
    </row>
    <row r="212" spans="1:33">
      <c r="AG212" s="41"/>
    </row>
    <row r="213" spans="1:33">
      <c r="AG213" s="41"/>
    </row>
  </sheetData>
  <printOptions headings="1" gridLines="1"/>
  <pageMargins left="0.7" right="0.7" top="0.75" bottom="0.75" header="0.3" footer="0.3"/>
  <pageSetup scale="47" orientation="landscape" r:id="rId1"/>
  <headerFooter>
    <oddHeader>&amp;L&amp;F&amp;RPage &amp;P of &amp;N</oddHeader>
    <oddFooter>&amp;L&amp;A&amp;R&amp;D &amp;T</oddFooter>
  </headerFooter>
  <colBreaks count="1" manualBreakCount="1">
    <brk id="16" max="1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zoomScaleSheetLayoutView="7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24" max="24" width="12.6640625" customWidth="1"/>
  </cols>
  <sheetData>
    <row r="1" spans="1:24" ht="15.6">
      <c r="A1" s="254" t="s">
        <v>149</v>
      </c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5.6">
      <c r="A2" s="32" t="s">
        <v>1</v>
      </c>
      <c r="B2" s="36">
        <v>2500000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5.6">
      <c r="A3" s="32" t="s">
        <v>2</v>
      </c>
      <c r="B3" s="64">
        <v>3.5000000000000003E-2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t="15.6">
      <c r="A6" s="35"/>
      <c r="B6" s="37">
        <v>2500000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5.6">
      <c r="A7" s="35"/>
      <c r="B7" s="29">
        <v>2500000</v>
      </c>
      <c r="C7" s="29">
        <v>88402.691957565476</v>
      </c>
      <c r="D7" s="29">
        <v>87500.000000000015</v>
      </c>
      <c r="E7" s="29">
        <v>175902.69195756549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5.6">
      <c r="A8" s="35"/>
      <c r="B8" s="37">
        <v>2411597.3080424345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5.6">
      <c r="A9" s="29"/>
      <c r="B9" s="29">
        <v>2411597.3080424345</v>
      </c>
      <c r="C9" s="29">
        <v>91496.786176080277</v>
      </c>
      <c r="D9" s="29">
        <v>84405.905781485213</v>
      </c>
      <c r="E9" s="29">
        <v>175902.69195756549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15.6">
      <c r="A10" s="35"/>
      <c r="B10" s="37">
        <v>2320100.5218663542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15.6">
      <c r="A11" s="35"/>
      <c r="B11" s="29">
        <v>2320100.5218663542</v>
      </c>
      <c r="C11" s="29">
        <v>94699.173692243086</v>
      </c>
      <c r="D11" s="29">
        <v>81203.518265322404</v>
      </c>
      <c r="E11" s="29">
        <v>175902.69195756549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.6">
      <c r="A12" s="29"/>
      <c r="B12" s="37">
        <v>2225401.348174111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15.6">
      <c r="A13" s="29"/>
      <c r="B13" s="29">
        <v>2225401.348174111</v>
      </c>
      <c r="C13" s="29">
        <v>98013.644771471605</v>
      </c>
      <c r="D13" s="29">
        <v>77889.047186093885</v>
      </c>
      <c r="E13" s="29">
        <v>175902.69195756549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15.6">
      <c r="A14" s="29"/>
      <c r="B14" s="37">
        <v>2127387.7034026394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15.6">
      <c r="A15" s="29"/>
      <c r="B15" s="29">
        <v>2127387.7034026394</v>
      </c>
      <c r="C15" s="29">
        <v>101444.1223384731</v>
      </c>
      <c r="D15" s="29">
        <v>74458.569619092392</v>
      </c>
      <c r="E15" s="29">
        <v>175902.69195756549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15.6">
      <c r="A16" s="29"/>
      <c r="B16" s="37">
        <v>2025943.5810641663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15.6">
      <c r="A17" s="29"/>
      <c r="B17" s="29">
        <v>2025943.5810641663</v>
      </c>
      <c r="C17" s="29">
        <v>104994.66662031967</v>
      </c>
      <c r="D17" s="29">
        <v>70908.025337245825</v>
      </c>
      <c r="E17" s="29">
        <v>175902.69195756549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15.6">
      <c r="A18" s="29"/>
      <c r="B18" s="37">
        <v>1920948.9144438466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15.6">
      <c r="A19" s="29"/>
      <c r="B19" s="29">
        <v>1920948.9144438466</v>
      </c>
      <c r="C19" s="29">
        <v>108669.47995203086</v>
      </c>
      <c r="D19" s="29">
        <v>67233.212005534631</v>
      </c>
      <c r="E19" s="29">
        <v>175902.69195756549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15.6">
      <c r="A20" s="29"/>
      <c r="B20" s="37">
        <v>1812279.4344918157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15.6">
      <c r="A21" s="29"/>
      <c r="B21" s="29">
        <v>1812279.4344918157</v>
      </c>
      <c r="C21" s="29">
        <v>112472.91175035192</v>
      </c>
      <c r="D21" s="29">
        <v>63429.78020721356</v>
      </c>
      <c r="E21" s="29">
        <v>175902.69195756549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15.6">
      <c r="A22" s="29"/>
      <c r="B22" s="37">
        <v>1699806.5227414637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15.6">
      <c r="A23" s="29"/>
      <c r="B23" s="29">
        <v>1699806.5227414637</v>
      </c>
      <c r="C23" s="29">
        <v>116409.46366161425</v>
      </c>
      <c r="D23" s="29">
        <v>59493.228295951238</v>
      </c>
      <c r="E23" s="29">
        <v>175902.69195756549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5.6">
      <c r="A24" s="29"/>
      <c r="B24" s="37">
        <v>1583397.0590798494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5.6">
      <c r="A25" s="29"/>
      <c r="B25" s="29">
        <v>1583397.0590798494</v>
      </c>
      <c r="C25" s="29">
        <v>120483.79488977075</v>
      </c>
      <c r="D25" s="29">
        <v>55418.897067794736</v>
      </c>
      <c r="E25" s="29">
        <v>175902.69195756549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15.6">
      <c r="A26" s="29"/>
      <c r="B26" s="37">
        <v>1462913.2641900787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.6">
      <c r="A27" s="29"/>
      <c r="B27" s="29">
        <v>1462913.2641900787</v>
      </c>
      <c r="C27" s="29">
        <v>124700.72771091273</v>
      </c>
      <c r="D27" s="29">
        <v>51201.964246652758</v>
      </c>
      <c r="E27" s="29">
        <v>175902.69195756549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15.6">
      <c r="A28" s="29"/>
      <c r="B28" s="37">
        <v>1338212.536479166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5.6">
      <c r="A29" s="29"/>
      <c r="B29" s="29">
        <v>1338212.536479166</v>
      </c>
      <c r="C29" s="29">
        <v>129065.25318079468</v>
      </c>
      <c r="D29" s="29">
        <v>46837.438776770818</v>
      </c>
      <c r="E29" s="29">
        <v>175902.69195756549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5.6">
      <c r="A30" s="29"/>
      <c r="B30" s="37">
        <v>1209147.2832983714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15.6">
      <c r="A31" s="29"/>
      <c r="B31" s="29">
        <v>1209147.2832983714</v>
      </c>
      <c r="C31" s="29">
        <v>133582.53704212248</v>
      </c>
      <c r="D31" s="29">
        <v>42320.154915443003</v>
      </c>
      <c r="E31" s="29">
        <v>175902.69195756549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15.6">
      <c r="A32" s="29"/>
      <c r="B32" s="37">
        <v>1075564.7462562488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15.6">
      <c r="A33" s="29"/>
      <c r="B33" s="29">
        <v>1075564.7462562488</v>
      </c>
      <c r="C33" s="29">
        <v>138257.92583859677</v>
      </c>
      <c r="D33" s="29">
        <v>37644.766118968713</v>
      </c>
      <c r="E33" s="29">
        <v>175902.69195756549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15.6">
      <c r="A34" s="29"/>
      <c r="B34" s="37">
        <v>937306.82041765202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15.6">
      <c r="A35" s="29"/>
      <c r="B35" s="29">
        <v>937306.82041765202</v>
      </c>
      <c r="C35" s="29">
        <v>143096.95324294767</v>
      </c>
      <c r="D35" s="29">
        <v>32805.738714617823</v>
      </c>
      <c r="E35" s="29">
        <v>175902.69195756549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5.6">
      <c r="A36" s="29"/>
      <c r="B36" s="37">
        <v>794209.86717470433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15.6">
      <c r="A37" s="29"/>
      <c r="B37" s="29">
        <v>794209.86717470433</v>
      </c>
      <c r="C37" s="29">
        <v>148105.34660645082</v>
      </c>
      <c r="D37" s="29">
        <v>27797.345351114654</v>
      </c>
      <c r="E37" s="29">
        <v>175902.69195756549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15.6">
      <c r="A38" s="29"/>
      <c r="B38" s="37">
        <v>646104.52056825347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15.6">
      <c r="A39" s="29"/>
      <c r="B39" s="29">
        <v>646104.52056825347</v>
      </c>
      <c r="C39" s="29">
        <v>153289.03373767663</v>
      </c>
      <c r="D39" s="29">
        <v>22613.658219888875</v>
      </c>
      <c r="E39" s="29">
        <v>175902.69195756549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15.6">
      <c r="A40" s="29"/>
      <c r="B40" s="37">
        <v>492815.48683057685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15.6">
      <c r="A41" s="29"/>
      <c r="B41" s="29">
        <v>492815.48683057685</v>
      </c>
      <c r="C41" s="29">
        <v>158654.1499184953</v>
      </c>
      <c r="D41" s="29">
        <v>17248.542039070191</v>
      </c>
      <c r="E41" s="29">
        <v>175902.69195756549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5.6">
      <c r="A42" s="29"/>
      <c r="B42" s="37">
        <v>334161.33691208158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15.6">
      <c r="A43" s="29"/>
      <c r="B43" s="29">
        <v>334161.33691208158</v>
      </c>
      <c r="C43" s="29">
        <v>164207.04516564263</v>
      </c>
      <c r="D43" s="29">
        <v>11695.646791922856</v>
      </c>
      <c r="E43" s="29">
        <v>175902.69195756549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15.6">
      <c r="A44" s="29"/>
      <c r="B44" s="37">
        <v>169954.29174643895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15.6">
      <c r="A45" s="29"/>
      <c r="B45" s="29">
        <v>169954.29174643895</v>
      </c>
      <c r="C45" s="29">
        <v>169954.29174644014</v>
      </c>
      <c r="D45" s="29">
        <v>5948.400211125364</v>
      </c>
      <c r="E45" s="29">
        <v>175902.69195756549</v>
      </c>
      <c r="F45" s="40">
        <v>20</v>
      </c>
      <c r="G45" s="60"/>
      <c r="H45" s="41">
        <v>3518053.8391513098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15.6">
      <c r="A66" s="31"/>
      <c r="B66" s="35" t="s">
        <v>9</v>
      </c>
      <c r="C66" s="29">
        <v>2500000.0000000009</v>
      </c>
      <c r="D66" s="29">
        <v>1018053.8391513091</v>
      </c>
      <c r="E66" s="29">
        <v>3518053.8391513098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zoomScaleSheetLayoutView="8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24" max="24" width="12.6640625" customWidth="1"/>
  </cols>
  <sheetData>
    <row r="1" spans="1:24" ht="15.6">
      <c r="A1" s="254" t="s">
        <v>149</v>
      </c>
      <c r="B1" s="47"/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5.6">
      <c r="A2" s="32" t="s">
        <v>1</v>
      </c>
      <c r="B2" s="36">
        <v>2625000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5.6">
      <c r="A3" s="32" t="s">
        <v>2</v>
      </c>
      <c r="B3" s="64">
        <v>3.7499999999999999E-2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t="15.6">
      <c r="A6" s="35"/>
      <c r="B6" s="37">
        <v>2625000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5.6">
      <c r="A7" s="35"/>
      <c r="B7" s="29">
        <v>2625000</v>
      </c>
      <c r="C7" s="29">
        <v>90463.005489787756</v>
      </c>
      <c r="D7" s="29">
        <v>98437.5</v>
      </c>
      <c r="E7" s="29">
        <v>188900.50548978776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5.6">
      <c r="A8" s="35"/>
      <c r="B8" s="37">
        <v>2534536.9945102124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5.6">
      <c r="A9" s="29"/>
      <c r="B9" s="29">
        <v>2534536.9945102124</v>
      </c>
      <c r="C9" s="29">
        <v>93855.368195654795</v>
      </c>
      <c r="D9" s="29">
        <v>95045.137294132961</v>
      </c>
      <c r="E9" s="29">
        <v>188900.50548978776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15.6">
      <c r="A10" s="35"/>
      <c r="B10" s="37">
        <v>2440681.6263145576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15.6">
      <c r="A11" s="35"/>
      <c r="B11" s="29">
        <v>2440681.6263145576</v>
      </c>
      <c r="C11" s="29">
        <v>97374.944502991842</v>
      </c>
      <c r="D11" s="29">
        <v>91525.560986795914</v>
      </c>
      <c r="E11" s="29">
        <v>188900.50548978776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.6">
      <c r="A12" s="29"/>
      <c r="B12" s="37">
        <v>2343306.681811566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15.6">
      <c r="A13" s="29"/>
      <c r="B13" s="29">
        <v>2343306.681811566</v>
      </c>
      <c r="C13" s="29">
        <v>101026.50492185404</v>
      </c>
      <c r="D13" s="29">
        <v>87874.000567933719</v>
      </c>
      <c r="E13" s="29">
        <v>188900.50548978776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15.6">
      <c r="A14" s="29"/>
      <c r="B14" s="37">
        <v>2242280.176889712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15.6">
      <c r="A15" s="29"/>
      <c r="B15" s="29">
        <v>2242280.176889712</v>
      </c>
      <c r="C15" s="29">
        <v>104814.99885642355</v>
      </c>
      <c r="D15" s="29">
        <v>84085.506633364203</v>
      </c>
      <c r="E15" s="29">
        <v>188900.50548978776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15.6">
      <c r="A16" s="29"/>
      <c r="B16" s="37">
        <v>2137465.1780332886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15.6">
      <c r="A17" s="29"/>
      <c r="B17" s="29">
        <v>2137465.1780332886</v>
      </c>
      <c r="C17" s="29">
        <v>108745.56131353944</v>
      </c>
      <c r="D17" s="29">
        <v>80154.944176248318</v>
      </c>
      <c r="E17" s="29">
        <v>188900.50548978776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15.6">
      <c r="A18" s="29"/>
      <c r="B18" s="37">
        <v>2028719.6167197491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15.6">
      <c r="A19" s="29"/>
      <c r="B19" s="29">
        <v>2028719.6167197491</v>
      </c>
      <c r="C19" s="29">
        <v>112823.51986279717</v>
      </c>
      <c r="D19" s="29">
        <v>76076.985626990587</v>
      </c>
      <c r="E19" s="29">
        <v>188900.50548978776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15.6">
      <c r="A20" s="29"/>
      <c r="B20" s="37">
        <v>1915896.0968569519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15.6">
      <c r="A21" s="29"/>
      <c r="B21" s="29">
        <v>1915896.0968569519</v>
      </c>
      <c r="C21" s="29">
        <v>117054.40185765206</v>
      </c>
      <c r="D21" s="29">
        <v>71846.103632135695</v>
      </c>
      <c r="E21" s="29">
        <v>188900.50548978776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15.6">
      <c r="A22" s="29"/>
      <c r="B22" s="37">
        <v>1798841.6949992999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15.6">
      <c r="A23" s="29"/>
      <c r="B23" s="29">
        <v>1798841.6949992999</v>
      </c>
      <c r="C23" s="29">
        <v>121443.94192731401</v>
      </c>
      <c r="D23" s="29">
        <v>67456.563562473748</v>
      </c>
      <c r="E23" s="29">
        <v>188900.50548978776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5.6">
      <c r="A24" s="29"/>
      <c r="B24" s="37">
        <v>1677397.7530719859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5.6">
      <c r="A25" s="29"/>
      <c r="B25" s="29">
        <v>1677397.7530719859</v>
      </c>
      <c r="C25" s="29">
        <v>125998.08974958828</v>
      </c>
      <c r="D25" s="29">
        <v>62902.415740199467</v>
      </c>
      <c r="E25" s="29">
        <v>188900.50548978776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15.6">
      <c r="A26" s="29"/>
      <c r="B26" s="37">
        <v>1551399.6633223975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.6">
      <c r="A27" s="29"/>
      <c r="B27" s="29">
        <v>1551399.6633223975</v>
      </c>
      <c r="C27" s="29">
        <v>130723.01811519786</v>
      </c>
      <c r="D27" s="29">
        <v>58177.487374589902</v>
      </c>
      <c r="E27" s="29">
        <v>188900.50548978776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15.6">
      <c r="A28" s="29"/>
      <c r="B28" s="37">
        <v>1420676.6452071997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5.6">
      <c r="A29" s="29"/>
      <c r="B29" s="29">
        <v>1420676.6452071997</v>
      </c>
      <c r="C29" s="29">
        <v>135625.13129451778</v>
      </c>
      <c r="D29" s="29">
        <v>53275.374195269986</v>
      </c>
      <c r="E29" s="29">
        <v>188900.50548978776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5.6">
      <c r="A30" s="29"/>
      <c r="B30" s="37">
        <v>1285051.513912682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15.6">
      <c r="A31" s="29"/>
      <c r="B31" s="29">
        <v>1285051.513912682</v>
      </c>
      <c r="C31" s="29">
        <v>140711.07371806219</v>
      </c>
      <c r="D31" s="29">
        <v>48189.431771725569</v>
      </c>
      <c r="E31" s="29">
        <v>188900.50548978776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15.6">
      <c r="A32" s="29"/>
      <c r="B32" s="37">
        <v>1144340.4401946198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15.6">
      <c r="A33" s="29"/>
      <c r="B33" s="29">
        <v>1144340.4401946198</v>
      </c>
      <c r="C33" s="29">
        <v>145987.73898248951</v>
      </c>
      <c r="D33" s="29">
        <v>42912.766507298242</v>
      </c>
      <c r="E33" s="29">
        <v>188900.50548978776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15.6">
      <c r="A34" s="29"/>
      <c r="B34" s="37">
        <v>998352.70121213025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15.6">
      <c r="A35" s="29"/>
      <c r="B35" s="29">
        <v>998352.70121213025</v>
      </c>
      <c r="C35" s="29">
        <v>151462.27919433286</v>
      </c>
      <c r="D35" s="29">
        <v>37438.226295454886</v>
      </c>
      <c r="E35" s="29">
        <v>188900.50548978776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5.6">
      <c r="A36" s="29"/>
      <c r="B36" s="37">
        <v>846890.42201779736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15.6">
      <c r="A37" s="29"/>
      <c r="B37" s="29">
        <v>846890.42201779736</v>
      </c>
      <c r="C37" s="29">
        <v>157142.11466412037</v>
      </c>
      <c r="D37" s="29">
        <v>31758.3908256674</v>
      </c>
      <c r="E37" s="29">
        <v>188900.50548978776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15.6">
      <c r="A38" s="29"/>
      <c r="B38" s="37">
        <v>689748.307353677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15.6">
      <c r="A39" s="29"/>
      <c r="B39" s="29">
        <v>689748.307353677</v>
      </c>
      <c r="C39" s="29">
        <v>163034.94396402486</v>
      </c>
      <c r="D39" s="29">
        <v>25865.561525762885</v>
      </c>
      <c r="E39" s="29">
        <v>188900.50548978776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15.6">
      <c r="A40" s="29"/>
      <c r="B40" s="37">
        <v>526713.36338965211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15.6">
      <c r="A41" s="29"/>
      <c r="B41" s="29">
        <v>526713.36338965211</v>
      </c>
      <c r="C41" s="29">
        <v>169148.7543626758</v>
      </c>
      <c r="D41" s="29">
        <v>19751.751127111955</v>
      </c>
      <c r="E41" s="29">
        <v>188900.50548978776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5.6">
      <c r="A42" s="29"/>
      <c r="B42" s="37">
        <v>357564.60902697628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15.6">
      <c r="A43" s="29"/>
      <c r="B43" s="29">
        <v>357564.60902697628</v>
      </c>
      <c r="C43" s="29">
        <v>175491.83265127614</v>
      </c>
      <c r="D43" s="29">
        <v>13408.672838511609</v>
      </c>
      <c r="E43" s="29">
        <v>188900.50548978776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15.6">
      <c r="A44" s="29"/>
      <c r="B44" s="37">
        <v>182072.77637570014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15.6">
      <c r="A45" s="29"/>
      <c r="B45" s="29">
        <v>182072.77637570014</v>
      </c>
      <c r="C45" s="29">
        <v>182072.776375699</v>
      </c>
      <c r="D45" s="29">
        <v>6827.7291140887546</v>
      </c>
      <c r="E45" s="29">
        <v>188900.50548978776</v>
      </c>
      <c r="F45" s="40">
        <v>20</v>
      </c>
      <c r="G45" s="60"/>
      <c r="H45" s="41">
        <v>3778010.1097957534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15.6">
      <c r="A66" s="31"/>
      <c r="B66" s="35" t="s">
        <v>9</v>
      </c>
      <c r="C66" s="29">
        <v>2624999.9999999991</v>
      </c>
      <c r="D66" s="29">
        <v>1153010.1097957555</v>
      </c>
      <c r="E66" s="29">
        <v>3778010.1097957534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zoomScaleSheetLayoutView="80" workbookViewId="0"/>
  </sheetViews>
  <sheetFormatPr defaultRowHeight="14.4"/>
  <cols>
    <col min="1" max="1" width="19" customWidth="1"/>
    <col min="2" max="2" width="12.44140625" customWidth="1"/>
    <col min="3" max="3" width="12.88671875" customWidth="1"/>
    <col min="4" max="4" width="11.6640625" customWidth="1"/>
    <col min="5" max="5" width="14" customWidth="1"/>
    <col min="6" max="7" width="11.33203125" customWidth="1"/>
    <col min="24" max="24" width="12.6640625" customWidth="1"/>
  </cols>
  <sheetData>
    <row r="1" spans="1:24" ht="15.6">
      <c r="A1" s="254" t="s">
        <v>149</v>
      </c>
      <c r="B1" s="47"/>
      <c r="C1" s="29"/>
      <c r="D1" s="29"/>
      <c r="E1" s="29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5.6">
      <c r="A2" s="32" t="s">
        <v>1</v>
      </c>
      <c r="B2" s="36">
        <v>2756250</v>
      </c>
      <c r="C2" s="33"/>
      <c r="D2" s="33"/>
      <c r="E2" s="33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5.6">
      <c r="A3" s="32" t="s">
        <v>2</v>
      </c>
      <c r="B3" s="64">
        <v>0.04</v>
      </c>
      <c r="C3" s="29"/>
      <c r="D3" s="29"/>
      <c r="E3" s="29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5.6">
      <c r="A4" s="32" t="s">
        <v>3</v>
      </c>
      <c r="B4" s="36">
        <v>20</v>
      </c>
      <c r="C4" s="34"/>
      <c r="D4" s="29"/>
      <c r="E4" s="29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5.6">
      <c r="A5" s="35"/>
      <c r="B5" s="57" t="s">
        <v>4</v>
      </c>
      <c r="C5" s="57" t="s">
        <v>5</v>
      </c>
      <c r="D5" s="58" t="s">
        <v>6</v>
      </c>
      <c r="E5" s="58" t="s">
        <v>7</v>
      </c>
      <c r="F5" s="57" t="s">
        <v>12</v>
      </c>
      <c r="G5" s="57" t="s">
        <v>12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t="15.6">
      <c r="A6" s="35"/>
      <c r="B6" s="37">
        <v>2756250</v>
      </c>
      <c r="C6" s="37"/>
      <c r="D6" s="37"/>
      <c r="E6" s="38"/>
      <c r="F6" s="39">
        <v>1</v>
      </c>
      <c r="G6" s="104">
        <v>2019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5.6">
      <c r="A7" s="35"/>
      <c r="B7" s="29">
        <v>2756250</v>
      </c>
      <c r="C7" s="29">
        <v>92559.69934328337</v>
      </c>
      <c r="D7" s="29">
        <v>110250</v>
      </c>
      <c r="E7" s="29">
        <v>202809.69934328337</v>
      </c>
      <c r="F7" s="40">
        <v>1</v>
      </c>
      <c r="G7" s="59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5.6">
      <c r="A8" s="35"/>
      <c r="B8" s="37">
        <v>2663690.3006567168</v>
      </c>
      <c r="C8" s="37"/>
      <c r="D8" s="37"/>
      <c r="E8" s="38"/>
      <c r="F8" s="39">
        <v>2</v>
      </c>
      <c r="G8" s="59">
        <v>2021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5.6">
      <c r="A9" s="29"/>
      <c r="B9" s="29">
        <v>2663690.3006567168</v>
      </c>
      <c r="C9" s="29">
        <v>96262.087317014695</v>
      </c>
      <c r="D9" s="29">
        <v>106547.61202626867</v>
      </c>
      <c r="E9" s="29">
        <v>202809.69934328337</v>
      </c>
      <c r="F9" s="40">
        <v>2</v>
      </c>
      <c r="G9" s="5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15.6">
      <c r="A10" s="35"/>
      <c r="B10" s="37">
        <v>2567428.2133397022</v>
      </c>
      <c r="C10" s="37"/>
      <c r="D10" s="37"/>
      <c r="E10" s="38"/>
      <c r="F10" s="39">
        <v>3</v>
      </c>
      <c r="G10" s="59">
        <v>2022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15.6">
      <c r="A11" s="35"/>
      <c r="B11" s="29">
        <v>2567428.2133397022</v>
      </c>
      <c r="C11" s="29">
        <v>100112.57080969527</v>
      </c>
      <c r="D11" s="29">
        <v>102697.1285335881</v>
      </c>
      <c r="E11" s="29">
        <v>202809.69934328337</v>
      </c>
      <c r="F11" s="40">
        <v>3</v>
      </c>
      <c r="G11" s="5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.6">
      <c r="A12" s="29"/>
      <c r="B12" s="37">
        <v>2467315.6425300068</v>
      </c>
      <c r="C12" s="37"/>
      <c r="D12" s="37"/>
      <c r="E12" s="38"/>
      <c r="F12" s="39">
        <v>4</v>
      </c>
      <c r="G12" s="59">
        <v>2023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15.6">
      <c r="A13" s="29"/>
      <c r="B13" s="29">
        <v>2467315.6425300068</v>
      </c>
      <c r="C13" s="29">
        <v>104117.07364208309</v>
      </c>
      <c r="D13" s="29">
        <v>98692.625701200275</v>
      </c>
      <c r="E13" s="29">
        <v>202809.69934328337</v>
      </c>
      <c r="F13" s="40">
        <v>4</v>
      </c>
      <c r="G13" s="5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15.6">
      <c r="A14" s="29"/>
      <c r="B14" s="37">
        <v>2363198.5688879238</v>
      </c>
      <c r="C14" s="37"/>
      <c r="D14" s="37"/>
      <c r="E14" s="38"/>
      <c r="F14" s="39">
        <v>5</v>
      </c>
      <c r="G14" s="59">
        <v>2024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15.6">
      <c r="A15" s="29"/>
      <c r="B15" s="29">
        <v>2363198.5688879238</v>
      </c>
      <c r="C15" s="29">
        <v>108281.75658776642</v>
      </c>
      <c r="D15" s="29">
        <v>94527.942755516953</v>
      </c>
      <c r="E15" s="29">
        <v>202809.69934328337</v>
      </c>
      <c r="F15" s="40">
        <v>5</v>
      </c>
      <c r="G15" s="59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15.6">
      <c r="A16" s="29"/>
      <c r="B16" s="37">
        <v>2254916.8123001573</v>
      </c>
      <c r="C16" s="37"/>
      <c r="D16" s="37"/>
      <c r="E16" s="38"/>
      <c r="F16" s="39">
        <v>6</v>
      </c>
      <c r="G16" s="59">
        <v>2025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15.6">
      <c r="A17" s="29"/>
      <c r="B17" s="29">
        <v>2254916.8123001573</v>
      </c>
      <c r="C17" s="29">
        <v>112613.02685127707</v>
      </c>
      <c r="D17" s="29">
        <v>90196.672492006299</v>
      </c>
      <c r="E17" s="29">
        <v>202809.69934328337</v>
      </c>
      <c r="F17" s="40">
        <v>6</v>
      </c>
      <c r="G17" s="5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15.6">
      <c r="A18" s="29"/>
      <c r="B18" s="37">
        <v>2142303.7854488804</v>
      </c>
      <c r="C18" s="37"/>
      <c r="D18" s="37"/>
      <c r="E18" s="38"/>
      <c r="F18" s="39">
        <v>7</v>
      </c>
      <c r="G18" s="59">
        <v>2026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15.6">
      <c r="A19" s="29"/>
      <c r="B19" s="29">
        <v>2142303.7854488804</v>
      </c>
      <c r="C19" s="29">
        <v>117117.54792532815</v>
      </c>
      <c r="D19" s="29">
        <v>85692.151417955218</v>
      </c>
      <c r="E19" s="29">
        <v>202809.69934328337</v>
      </c>
      <c r="F19" s="40">
        <v>7</v>
      </c>
      <c r="G19" s="5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15.6">
      <c r="A20" s="29"/>
      <c r="B20" s="37">
        <v>2025186.2375235523</v>
      </c>
      <c r="C20" s="37"/>
      <c r="D20" s="37"/>
      <c r="E20" s="38"/>
      <c r="F20" s="39">
        <v>8</v>
      </c>
      <c r="G20" s="59">
        <v>2027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15.6">
      <c r="A21" s="29"/>
      <c r="B21" s="29">
        <v>2025186.2375235523</v>
      </c>
      <c r="C21" s="29">
        <v>121802.24984234128</v>
      </c>
      <c r="D21" s="29">
        <v>81007.449500942093</v>
      </c>
      <c r="E21" s="29">
        <v>202809.69934328337</v>
      </c>
      <c r="F21" s="40">
        <v>8</v>
      </c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15.6">
      <c r="A22" s="29"/>
      <c r="B22" s="37">
        <v>1903383.987681211</v>
      </c>
      <c r="C22" s="37"/>
      <c r="D22" s="37"/>
      <c r="E22" s="38"/>
      <c r="F22" s="39">
        <v>9</v>
      </c>
      <c r="G22" s="59">
        <v>2028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15.6">
      <c r="A23" s="29"/>
      <c r="B23" s="29">
        <v>1903383.987681211</v>
      </c>
      <c r="C23" s="29">
        <v>126674.33983603492</v>
      </c>
      <c r="D23" s="29">
        <v>76135.359507248446</v>
      </c>
      <c r="E23" s="29">
        <v>202809.69934328337</v>
      </c>
      <c r="F23" s="40">
        <v>9</v>
      </c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5.6">
      <c r="A24" s="29"/>
      <c r="B24" s="37">
        <v>1776709.647845176</v>
      </c>
      <c r="C24" s="37"/>
      <c r="D24" s="37"/>
      <c r="E24" s="38"/>
      <c r="F24" s="39">
        <v>10</v>
      </c>
      <c r="G24" s="59">
        <v>2029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5.6">
      <c r="A25" s="29"/>
      <c r="B25" s="29">
        <v>1776709.647845176</v>
      </c>
      <c r="C25" s="29">
        <v>131741.31342947634</v>
      </c>
      <c r="D25" s="29">
        <v>71068.38591380704</v>
      </c>
      <c r="E25" s="29">
        <v>202809.69934328337</v>
      </c>
      <c r="F25" s="40">
        <v>10</v>
      </c>
      <c r="G25" s="59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15.6">
      <c r="A26" s="29"/>
      <c r="B26" s="37">
        <v>1644968.3344156998</v>
      </c>
      <c r="C26" s="37"/>
      <c r="D26" s="37"/>
      <c r="E26" s="38"/>
      <c r="F26" s="39">
        <v>11</v>
      </c>
      <c r="G26" s="59">
        <v>2030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.6">
      <c r="A27" s="29"/>
      <c r="B27" s="29">
        <v>1644968.3344156998</v>
      </c>
      <c r="C27" s="29">
        <v>137010.96596665538</v>
      </c>
      <c r="D27" s="29">
        <v>65798.733376627992</v>
      </c>
      <c r="E27" s="29">
        <v>202809.69934328337</v>
      </c>
      <c r="F27" s="40">
        <v>11</v>
      </c>
      <c r="G27" s="59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15.6">
      <c r="A28" s="29"/>
      <c r="B28" s="37">
        <v>1507957.3684490444</v>
      </c>
      <c r="C28" s="37"/>
      <c r="D28" s="37"/>
      <c r="E28" s="38"/>
      <c r="F28" s="39">
        <v>12</v>
      </c>
      <c r="G28" s="59">
        <v>2031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5.6">
      <c r="A29" s="29"/>
      <c r="B29" s="29">
        <v>1507957.3684490444</v>
      </c>
      <c r="C29" s="29">
        <v>142491.40460532159</v>
      </c>
      <c r="D29" s="29">
        <v>60318.294737961776</v>
      </c>
      <c r="E29" s="29">
        <v>202809.69934328337</v>
      </c>
      <c r="F29" s="40">
        <v>12</v>
      </c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5.6">
      <c r="A30" s="29"/>
      <c r="B30" s="37">
        <v>1365465.9638437228</v>
      </c>
      <c r="C30" s="37"/>
      <c r="D30" s="37"/>
      <c r="E30" s="38"/>
      <c r="F30" s="39">
        <v>13</v>
      </c>
      <c r="G30" s="59">
        <v>2032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15.6">
      <c r="A31" s="29"/>
      <c r="B31" s="29">
        <v>1365465.9638437228</v>
      </c>
      <c r="C31" s="29">
        <v>148191.06078953447</v>
      </c>
      <c r="D31" s="29">
        <v>54618.638553748911</v>
      </c>
      <c r="E31" s="29">
        <v>202809.69934328337</v>
      </c>
      <c r="F31" s="40">
        <v>13</v>
      </c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15.6">
      <c r="A32" s="29"/>
      <c r="B32" s="37">
        <v>1217274.9030541885</v>
      </c>
      <c r="C32" s="37"/>
      <c r="D32" s="37"/>
      <c r="E32" s="38"/>
      <c r="F32" s="39">
        <v>14</v>
      </c>
      <c r="G32" s="59">
        <v>2033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15.6">
      <c r="A33" s="29"/>
      <c r="B33" s="29">
        <v>1217274.9030541885</v>
      </c>
      <c r="C33" s="29">
        <v>154118.70322111584</v>
      </c>
      <c r="D33" s="29">
        <v>48690.99612216754</v>
      </c>
      <c r="E33" s="29">
        <v>202809.69934328337</v>
      </c>
      <c r="F33" s="40">
        <v>14</v>
      </c>
      <c r="G33" s="59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15.6">
      <c r="A34" s="29"/>
      <c r="B34" s="37">
        <v>1063156.1998330727</v>
      </c>
      <c r="C34" s="37"/>
      <c r="D34" s="37"/>
      <c r="E34" s="38"/>
      <c r="F34" s="39">
        <v>15</v>
      </c>
      <c r="G34" s="59">
        <v>2034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15.6">
      <c r="A35" s="29"/>
      <c r="B35" s="29">
        <v>1063156.1998330727</v>
      </c>
      <c r="C35" s="29">
        <v>160283.45134996047</v>
      </c>
      <c r="D35" s="29">
        <v>42526.247993322911</v>
      </c>
      <c r="E35" s="29">
        <v>202809.69934328337</v>
      </c>
      <c r="F35" s="40">
        <v>15</v>
      </c>
      <c r="G35" s="59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5.6">
      <c r="A36" s="29"/>
      <c r="B36" s="37">
        <v>902872.74848311231</v>
      </c>
      <c r="C36" s="37"/>
      <c r="D36" s="37"/>
      <c r="E36" s="38"/>
      <c r="F36" s="39">
        <v>16</v>
      </c>
      <c r="G36" s="59">
        <v>2035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15.6">
      <c r="A37" s="29"/>
      <c r="B37" s="29">
        <v>902872.74848311231</v>
      </c>
      <c r="C37" s="29">
        <v>166694.78940395889</v>
      </c>
      <c r="D37" s="29">
        <v>36114.909939324491</v>
      </c>
      <c r="E37" s="29">
        <v>202809.69934328337</v>
      </c>
      <c r="F37" s="40">
        <v>16</v>
      </c>
      <c r="G37" s="5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15.6">
      <c r="A38" s="29"/>
      <c r="B38" s="37">
        <v>736177.95907915337</v>
      </c>
      <c r="C38" s="37"/>
      <c r="D38" s="37"/>
      <c r="E38" s="38"/>
      <c r="F38" s="39">
        <v>17</v>
      </c>
      <c r="G38" s="59">
        <v>2036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15.6">
      <c r="A39" s="29"/>
      <c r="B39" s="29">
        <v>736177.95907915337</v>
      </c>
      <c r="C39" s="29">
        <v>173362.58098011723</v>
      </c>
      <c r="D39" s="29">
        <v>29447.118363166137</v>
      </c>
      <c r="E39" s="29">
        <v>202809.69934328337</v>
      </c>
      <c r="F39" s="40">
        <v>17</v>
      </c>
      <c r="G39" s="5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15.6">
      <c r="A40" s="29"/>
      <c r="B40" s="37">
        <v>562815.37809903617</v>
      </c>
      <c r="C40" s="37"/>
      <c r="D40" s="37"/>
      <c r="E40" s="38"/>
      <c r="F40" s="39">
        <v>18</v>
      </c>
      <c r="G40" s="59">
        <v>2037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15.6">
      <c r="A41" s="29"/>
      <c r="B41" s="29">
        <v>562815.37809903617</v>
      </c>
      <c r="C41" s="29">
        <v>180297.08421932193</v>
      </c>
      <c r="D41" s="29">
        <v>22512.615123961448</v>
      </c>
      <c r="E41" s="29">
        <v>202809.69934328337</v>
      </c>
      <c r="F41" s="40">
        <v>18</v>
      </c>
      <c r="G41" s="5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5.6">
      <c r="A42" s="29"/>
      <c r="B42" s="37">
        <v>382518.29387971421</v>
      </c>
      <c r="C42" s="37"/>
      <c r="D42" s="37"/>
      <c r="E42" s="38"/>
      <c r="F42" s="39">
        <v>19</v>
      </c>
      <c r="G42" s="59">
        <v>2038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15.6">
      <c r="A43" s="29"/>
      <c r="B43" s="29">
        <v>382518.29387971421</v>
      </c>
      <c r="C43" s="29">
        <v>187508.96758809479</v>
      </c>
      <c r="D43" s="29">
        <v>15300.731755188568</v>
      </c>
      <c r="E43" s="29">
        <v>202809.69934328337</v>
      </c>
      <c r="F43" s="40">
        <v>19</v>
      </c>
      <c r="G43" s="59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15.6">
      <c r="A44" s="29"/>
      <c r="B44" s="37">
        <v>195009.32629161942</v>
      </c>
      <c r="C44" s="37"/>
      <c r="D44" s="37"/>
      <c r="E44" s="38"/>
      <c r="F44" s="39">
        <v>20</v>
      </c>
      <c r="G44" s="59">
        <v>2039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15.6">
      <c r="A45" s="29"/>
      <c r="B45" s="29">
        <v>195009.32629161942</v>
      </c>
      <c r="C45" s="29">
        <v>195009.32629161858</v>
      </c>
      <c r="D45" s="29">
        <v>7800.3730516647774</v>
      </c>
      <c r="E45" s="29">
        <v>202809.69934328337</v>
      </c>
      <c r="F45" s="40">
        <v>20</v>
      </c>
      <c r="G45" s="60"/>
      <c r="H45" s="41">
        <v>4056193.9868656662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15.6">
      <c r="A46" s="29"/>
      <c r="B46" s="37"/>
      <c r="C46" s="37"/>
      <c r="D46" s="37"/>
      <c r="E46" s="38"/>
      <c r="F46" s="39">
        <v>21</v>
      </c>
      <c r="G46" s="59">
        <v>2040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15.6">
      <c r="A47" s="29"/>
      <c r="B47" s="29"/>
      <c r="C47" s="29"/>
      <c r="D47" s="29"/>
      <c r="E47" s="29"/>
      <c r="F47" s="40">
        <v>21</v>
      </c>
      <c r="G47" s="59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5.6">
      <c r="A48" s="29"/>
      <c r="B48" s="37"/>
      <c r="C48" s="37"/>
      <c r="D48" s="37"/>
      <c r="E48" s="38"/>
      <c r="F48" s="39">
        <v>22</v>
      </c>
      <c r="G48" s="59">
        <v>2041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15.6">
      <c r="A49" s="29"/>
      <c r="B49" s="29"/>
      <c r="C49" s="29"/>
      <c r="D49" s="29"/>
      <c r="E49" s="29"/>
      <c r="F49" s="40">
        <v>22</v>
      </c>
      <c r="G49" s="59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15.6">
      <c r="A50" s="29"/>
      <c r="B50" s="37"/>
      <c r="C50" s="37"/>
      <c r="D50" s="37"/>
      <c r="E50" s="38"/>
      <c r="F50" s="39">
        <v>23</v>
      </c>
      <c r="G50" s="59">
        <v>2042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15.6">
      <c r="A51" s="29"/>
      <c r="B51" s="29"/>
      <c r="C51" s="29"/>
      <c r="D51" s="29"/>
      <c r="E51" s="29"/>
      <c r="F51" s="40">
        <v>23</v>
      </c>
      <c r="G51" s="59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15.6">
      <c r="A52" s="29"/>
      <c r="B52" s="37"/>
      <c r="C52" s="37"/>
      <c r="D52" s="37"/>
      <c r="E52" s="38"/>
      <c r="F52" s="39">
        <v>24</v>
      </c>
      <c r="G52" s="59">
        <v>2043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ht="15.6">
      <c r="A53" s="29"/>
      <c r="B53" s="29"/>
      <c r="C53" s="29"/>
      <c r="D53" s="29"/>
      <c r="E53" s="29"/>
      <c r="F53" s="40">
        <v>24</v>
      </c>
      <c r="G53" s="59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15.6">
      <c r="A54" s="29"/>
      <c r="B54" s="37"/>
      <c r="C54" s="37"/>
      <c r="D54" s="37"/>
      <c r="E54" s="38"/>
      <c r="F54" s="39">
        <v>25</v>
      </c>
      <c r="G54" s="59">
        <v>2044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15.6">
      <c r="A55" s="29"/>
      <c r="B55" s="29"/>
      <c r="C55" s="29"/>
      <c r="D55" s="29"/>
      <c r="E55" s="29"/>
      <c r="F55" s="40">
        <v>25</v>
      </c>
      <c r="G55" s="59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15.6">
      <c r="A56" s="29"/>
      <c r="B56" s="37"/>
      <c r="C56" s="37"/>
      <c r="D56" s="37"/>
      <c r="E56" s="38"/>
      <c r="F56" s="39">
        <v>26</v>
      </c>
      <c r="G56" s="59">
        <v>2045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15.6">
      <c r="A57" s="29"/>
      <c r="B57" s="29"/>
      <c r="C57" s="29"/>
      <c r="D57" s="29"/>
      <c r="E57" s="29"/>
      <c r="F57" s="40">
        <v>26</v>
      </c>
      <c r="G57" s="59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15.6">
      <c r="A58" s="31"/>
      <c r="B58" s="37"/>
      <c r="C58" s="37"/>
      <c r="D58" s="37"/>
      <c r="E58" s="38"/>
      <c r="F58" s="39">
        <v>27</v>
      </c>
      <c r="G58" s="59">
        <v>2046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15.6">
      <c r="A59" s="31"/>
      <c r="B59" s="29"/>
      <c r="C59" s="29"/>
      <c r="D59" s="29"/>
      <c r="E59" s="29"/>
      <c r="F59" s="40">
        <v>27</v>
      </c>
      <c r="G59" s="59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15.6">
      <c r="A60" s="31"/>
      <c r="B60" s="37"/>
      <c r="C60" s="37"/>
      <c r="D60" s="37"/>
      <c r="E60" s="38"/>
      <c r="F60" s="39">
        <v>28</v>
      </c>
      <c r="G60" s="59">
        <v>2047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15.6">
      <c r="A61" s="31"/>
      <c r="B61" s="29"/>
      <c r="C61" s="29"/>
      <c r="D61" s="29"/>
      <c r="E61" s="29"/>
      <c r="F61" s="40">
        <v>28</v>
      </c>
      <c r="G61" s="5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15.6">
      <c r="A62" s="31"/>
      <c r="B62" s="37"/>
      <c r="C62" s="37"/>
      <c r="D62" s="37"/>
      <c r="E62" s="38"/>
      <c r="F62" s="39">
        <v>29</v>
      </c>
      <c r="G62" s="59">
        <v>2048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15.6">
      <c r="A63" s="31"/>
      <c r="B63" s="29"/>
      <c r="C63" s="29"/>
      <c r="D63" s="29"/>
      <c r="E63" s="29"/>
      <c r="F63" s="40">
        <v>29</v>
      </c>
      <c r="G63" s="59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15.6">
      <c r="A64" s="31"/>
      <c r="B64" s="37"/>
      <c r="C64" s="37"/>
      <c r="D64" s="37"/>
      <c r="E64" s="38"/>
      <c r="F64" s="39">
        <v>30</v>
      </c>
      <c r="G64" s="59">
        <v>2049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15.6">
      <c r="A65" s="31"/>
      <c r="B65" s="42"/>
      <c r="C65" s="42"/>
      <c r="D65" s="42"/>
      <c r="E65" s="42"/>
      <c r="F65" s="43">
        <v>30</v>
      </c>
      <c r="G65" s="6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15.6">
      <c r="A66" s="31"/>
      <c r="B66" s="35" t="s">
        <v>9</v>
      </c>
      <c r="C66" s="29">
        <v>2756250</v>
      </c>
      <c r="D66" s="29">
        <v>1299943.9868656676</v>
      </c>
      <c r="E66" s="29">
        <v>4056193.9868656662</v>
      </c>
      <c r="F66" s="29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</sheetData>
  <printOptions headings="1" gridLines="1"/>
  <pageMargins left="0.7" right="0.7" top="0.75" bottom="0.75" header="0.3" footer="0.3"/>
  <pageSetup scale="48" orientation="landscape" r:id="rId1"/>
  <headerFooter>
    <oddHeader>&amp;L&amp;F&amp;RPage &amp;P of &amp;N</oddHeader>
    <oddFooter>&amp;L&amp;A&amp;R&amp;D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29</vt:i4>
      </vt:variant>
    </vt:vector>
  </HeadingPairs>
  <TitlesOfParts>
    <vt:vector size="45" baseType="lpstr">
      <vt:lpstr>Town Input Variables</vt:lpstr>
      <vt:lpstr>Town Cash Flow Model</vt:lpstr>
      <vt:lpstr>Acquisition S-T Borrowing</vt:lpstr>
      <vt:lpstr>Acquisition L-T Lvl Payment</vt:lpstr>
      <vt:lpstr>Aquisition L-T Lvl Payment</vt:lpstr>
      <vt:lpstr>Capex Borrowing Tranche 1</vt:lpstr>
      <vt:lpstr>Capex Borrowing Tranche 2</vt:lpstr>
      <vt:lpstr>Capex Borrowing Tranche 3</vt:lpstr>
      <vt:lpstr>Capex Borrowing Tranche 4</vt:lpstr>
      <vt:lpstr>Capex Borrowing Tranche 5</vt:lpstr>
      <vt:lpstr>Capex Borrowing Tranche 6</vt:lpstr>
      <vt:lpstr>Capex Borrowing Tranche 7</vt:lpstr>
      <vt:lpstr>Capex Borrowing Tranche 8</vt:lpstr>
      <vt:lpstr>Capex Borrowing Tranche 9</vt:lpstr>
      <vt:lpstr>Capex Borrowing Tranche 10</vt:lpstr>
      <vt:lpstr>Capex Borrowing Tranche 11</vt:lpstr>
      <vt:lpstr>'Aquisition L-T Lvl Payment'!compound_period</vt:lpstr>
      <vt:lpstr>'Aquisition L-T Lvl Payment'!fpdate</vt:lpstr>
      <vt:lpstr>'Aquisition L-T Lvl Payment'!loan_amount</vt:lpstr>
      <vt:lpstr>'Aquisition L-T Lvl Payment'!months_per_period</vt:lpstr>
      <vt:lpstr>'Aquisition L-T Lvl Payment'!nper</vt:lpstr>
      <vt:lpstr>'Aquisition L-T Lvl Payment'!payment</vt:lpstr>
      <vt:lpstr>'Aquisition L-T Lvl Payment'!periods_per_year</vt:lpstr>
      <vt:lpstr>'Aquisition L-T Lvl Payment'!pmtType</vt:lpstr>
      <vt:lpstr>'Acquisition L-T Lvl Payment'!Print_Area</vt:lpstr>
      <vt:lpstr>'Aquisition L-T Lvl Payment'!Print_Area</vt:lpstr>
      <vt:lpstr>'Capex Borrowing Tranche 1'!Print_Area</vt:lpstr>
      <vt:lpstr>'Capex Borrowing Tranche 10'!Print_Area</vt:lpstr>
      <vt:lpstr>'Capex Borrowing Tranche 11'!Print_Area</vt:lpstr>
      <vt:lpstr>'Capex Borrowing Tranche 2'!Print_Area</vt:lpstr>
      <vt:lpstr>'Capex Borrowing Tranche 3'!Print_Area</vt:lpstr>
      <vt:lpstr>'Capex Borrowing Tranche 4'!Print_Area</vt:lpstr>
      <vt:lpstr>'Capex Borrowing Tranche 5'!Print_Area</vt:lpstr>
      <vt:lpstr>'Capex Borrowing Tranche 6'!Print_Area</vt:lpstr>
      <vt:lpstr>'Capex Borrowing Tranche 7'!Print_Area</vt:lpstr>
      <vt:lpstr>'Capex Borrowing Tranche 8'!Print_Area</vt:lpstr>
      <vt:lpstr>'Capex Borrowing Tranche 9'!Print_Area</vt:lpstr>
      <vt:lpstr>'Town Input Variables'!Print_Area</vt:lpstr>
      <vt:lpstr>'Acquisition L-T Lvl Payment'!Print_Titles</vt:lpstr>
      <vt:lpstr>'Aquisition L-T Lvl Payment'!Print_Titles</vt:lpstr>
      <vt:lpstr>'Capex Borrowing Tranche 1'!Print_Titles</vt:lpstr>
      <vt:lpstr>'Town Cash Flow Model'!Print_Titles</vt:lpstr>
      <vt:lpstr>'Aquisition L-T Lvl Payment'!rate</vt:lpstr>
      <vt:lpstr>'Aquisition L-T Lvl Payment'!roundOpt</vt:lpstr>
      <vt:lpstr>'Aquisition L-T Lvl Payment'!term</vt:lpstr>
    </vt:vector>
  </TitlesOfParts>
  <Company>E.R.Siegfried, CPA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Siegfried</dc:creator>
  <cp:lastModifiedBy>KWR</cp:lastModifiedBy>
  <cp:lastPrinted>2018-12-10T20:10:30Z</cp:lastPrinted>
  <dcterms:created xsi:type="dcterms:W3CDTF">2012-10-19T20:06:44Z</dcterms:created>
  <dcterms:modified xsi:type="dcterms:W3CDTF">2019-02-08T18:14:18Z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AndName">
    <vt:lpwstr>C:\Users\donderoj\AppData\Local\Microsoft\Windows\Temporary Internet Files\Content.Outlook\GOINO388\121018_Acquisition-Maintenance_Full Function-Compliance Filing Update.xlsx</vt:lpwstr>
  </property>
</Properties>
</file>